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Naslovna" sheetId="10" r:id="rId1"/>
    <sheet name="SAŽETAK" sheetId="1" r:id="rId2"/>
    <sheet name="Račun prihoda i rashoda" sheetId="12" r:id="rId3"/>
    <sheet name="Prihodi i rashodi prema izv fin" sheetId="11" r:id="rId4"/>
    <sheet name="Rashodi prema funkcijskoj k " sheetId="8" r:id="rId5"/>
    <sheet name="Račun financiranja" sheetId="6" r:id="rId6"/>
    <sheet name="II. POSEBNI DIO " sheetId="9" r:id="rId7"/>
  </sheets>
  <definedNames>
    <definedName name="_xlnm.Print_Area" localSheetId="1">'SAŽETAK'!$B$1:$J$27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<sst xmlns="http://schemas.openxmlformats.org/spreadsheetml/2006/main" count="458" uniqueCount="221">
  <si>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</si>
  <si>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</si>
  <si>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</si>
  <si>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</si>
  <si>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</si>
  <si>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</si>
  <si>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</si>
  <si>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</si>
  <si>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</si>
  <si>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</si>
  <si>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</si>
  <si>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Razred</t>
  </si>
  <si>
    <t>Skupina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</si>
  <si>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</si>
  <si>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</si>
  <si>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</si>
  <si>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</si>
  <si>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</si>
  <si>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</si>
  <si>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</si>
  <si>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</si>
  <si>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</si>
  <si>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</si>
  <si>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</si>
  <si>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</si>
  <si>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</si>
  <si>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</si>
  <si>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</si>
  <si>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Pomoći iz inozemstva i od subjekata unutar općeg proračuna</t>
  </si>
  <si>
    <t>Ostali prihodi za posebne namjene</t>
  </si>
  <si>
    <t>PRIJENOS SREDSTAVA IZ PRETHODNE GODINE</t>
  </si>
  <si>
    <t>PRIJENOS SREDSTAVA U SLJEDEĆU GODINU</t>
  </si>
  <si>
    <t>10 Socijalna zaštita</t>
  </si>
  <si>
    <t>109 Opći ekonomski, trgovački i poslovi vezani uz rad</t>
  </si>
  <si>
    <t>Sredstva učešća za pomoći</t>
  </si>
  <si>
    <t>Rashodi za nabavu proizvedene dugotrajne imovine</t>
  </si>
  <si>
    <t>Europski socijalni fond (ESF)</t>
  </si>
  <si>
    <t>Pomoći od EU</t>
  </si>
  <si>
    <t>Financijski rashodi</t>
  </si>
  <si>
    <t>Rashodi za dodatna ulaganja na nefinancijskoj imovini</t>
  </si>
  <si>
    <t xml:space="preserve"> 08645</t>
  </si>
  <si>
    <t>SREDIŠNJI REGISTAR OSIGURANIKA</t>
  </si>
  <si>
    <t xml:space="preserve">  41</t>
  </si>
  <si>
    <t>MIROVINSKA SIGURNOST</t>
  </si>
  <si>
    <t xml:space="preserve">   4101</t>
  </si>
  <si>
    <t>PODRŠKA SUSTAVU MIROVINSKOG OSIGURANJA</t>
  </si>
  <si>
    <t xml:space="preserve">    A539048</t>
  </si>
  <si>
    <t xml:space="preserve">     31</t>
  </si>
  <si>
    <t xml:space="preserve">       32</t>
  </si>
  <si>
    <t>Rashodi za usluge</t>
  </si>
  <si>
    <t xml:space="preserve">         3234</t>
  </si>
  <si>
    <t>Komunalne usluge</t>
  </si>
  <si>
    <t xml:space="preserve">     43</t>
  </si>
  <si>
    <t xml:space="preserve">       31</t>
  </si>
  <si>
    <t>Plaće (bruto)</t>
  </si>
  <si>
    <t>Plaće za redovan rad</t>
  </si>
  <si>
    <t xml:space="preserve">         3113</t>
  </si>
  <si>
    <t>Plaće za prekovremeni rad</t>
  </si>
  <si>
    <t>Ostali rashodi za zaposlene</t>
  </si>
  <si>
    <t xml:space="preserve">         3121</t>
  </si>
  <si>
    <t>Doprinosi na plaće</t>
  </si>
  <si>
    <t xml:space="preserve">         3132</t>
  </si>
  <si>
    <t>Doprinosi za obvezno zdravstveno osiguranje</t>
  </si>
  <si>
    <t xml:space="preserve">         3133</t>
  </si>
  <si>
    <t xml:space="preserve">Doprinosi za obvezno osiguranje u slučaju nezaposlenosti </t>
  </si>
  <si>
    <t>Naknade troškova zaposlenima</t>
  </si>
  <si>
    <t xml:space="preserve">         3211</t>
  </si>
  <si>
    <t>Službena putovanja</t>
  </si>
  <si>
    <t xml:space="preserve">         3212</t>
  </si>
  <si>
    <t>Naknade za prijevoz, rad na terenu i odvojeni život</t>
  </si>
  <si>
    <t xml:space="preserve">         3213</t>
  </si>
  <si>
    <t>Stručno usavršavanje zaposlenika</t>
  </si>
  <si>
    <t>Rashodi za materijal i energiju</t>
  </si>
  <si>
    <t xml:space="preserve">         3221</t>
  </si>
  <si>
    <t xml:space="preserve">Uredski materijal i ostali materijalni rashodi </t>
  </si>
  <si>
    <t xml:space="preserve">         3223</t>
  </si>
  <si>
    <t>Energija</t>
  </si>
  <si>
    <t xml:space="preserve">         3224</t>
  </si>
  <si>
    <t>Materijal i dijelovi za tekuće i investicijsko održavanje</t>
  </si>
  <si>
    <t xml:space="preserve">         3225</t>
  </si>
  <si>
    <t>Sitni inventar i auto gume</t>
  </si>
  <si>
    <t xml:space="preserve">         3227</t>
  </si>
  <si>
    <t>Službena, radna i zaštitna odjeća i obuća</t>
  </si>
  <si>
    <t xml:space="preserve">         3231</t>
  </si>
  <si>
    <t xml:space="preserve">Usluge telefona, pošte i prijevoza </t>
  </si>
  <si>
    <t xml:space="preserve">         3232</t>
  </si>
  <si>
    <t>Usluge tekućeg i investicijskog održavanja</t>
  </si>
  <si>
    <t xml:space="preserve">         3233</t>
  </si>
  <si>
    <t>Usluge promidžbe i informiranja</t>
  </si>
  <si>
    <t xml:space="preserve">         3235</t>
  </si>
  <si>
    <t>Zakupnine i najamnine</t>
  </si>
  <si>
    <t xml:space="preserve">         3236</t>
  </si>
  <si>
    <t>Zdravstvene i veterinarske usluge</t>
  </si>
  <si>
    <t xml:space="preserve">         3237</t>
  </si>
  <si>
    <t>Intelektualne i osobne usluge</t>
  </si>
  <si>
    <t xml:space="preserve">         3239</t>
  </si>
  <si>
    <t>Ostale usluge</t>
  </si>
  <si>
    <t>Ostali nespomenuti rashodi poslovanja</t>
  </si>
  <si>
    <t xml:space="preserve">         3291</t>
  </si>
  <si>
    <t>Naknade za rad predstavničkih i izvršnih tijela, povjerenstava i slično</t>
  </si>
  <si>
    <t xml:space="preserve">         3292</t>
  </si>
  <si>
    <t>Premije osiguranja</t>
  </si>
  <si>
    <t xml:space="preserve">         3293</t>
  </si>
  <si>
    <t>Reprezentacija</t>
  </si>
  <si>
    <t xml:space="preserve">         3294</t>
  </si>
  <si>
    <t>Članarine i norme</t>
  </si>
  <si>
    <t xml:space="preserve">         3299</t>
  </si>
  <si>
    <t xml:space="preserve">      34</t>
  </si>
  <si>
    <t>Ostali financijski rashodi</t>
  </si>
  <si>
    <t xml:space="preserve">         3431</t>
  </si>
  <si>
    <t>Bankarske usluge i usluge platnog prometa</t>
  </si>
  <si>
    <t xml:space="preserve">         3433</t>
  </si>
  <si>
    <t>Zatezne kamate</t>
  </si>
  <si>
    <t xml:space="preserve">         3434</t>
  </si>
  <si>
    <t xml:space="preserve">Ostali nespomenuti financijski rashodi </t>
  </si>
  <si>
    <t xml:space="preserve">       42</t>
  </si>
  <si>
    <t>Postrojenja i oprema</t>
  </si>
  <si>
    <t xml:space="preserve">         4221</t>
  </si>
  <si>
    <t>Uredska oprema i namještaj</t>
  </si>
  <si>
    <t xml:space="preserve">         4222</t>
  </si>
  <si>
    <t>Komunikacijska opema</t>
  </si>
  <si>
    <t xml:space="preserve">         4223</t>
  </si>
  <si>
    <t>Oprema za održavanje i zaštitu</t>
  </si>
  <si>
    <t xml:space="preserve">         4227</t>
  </si>
  <si>
    <t>Uređaji, strojevi i oprema za ostale namjene</t>
  </si>
  <si>
    <t xml:space="preserve">       45</t>
  </si>
  <si>
    <t>Dodatna ulaganja za ostalu nefinancijsku imovinu</t>
  </si>
  <si>
    <t xml:space="preserve">         4541</t>
  </si>
  <si>
    <t xml:space="preserve">    A772002</t>
  </si>
  <si>
    <t>TEHNIČKA PODRŠKA II. STUPU I RAZMJENA PODATAKA</t>
  </si>
  <si>
    <t xml:space="preserve">        3239</t>
  </si>
  <si>
    <t xml:space="preserve">    K539301</t>
  </si>
  <si>
    <t>INFORMATIZACIJA</t>
  </si>
  <si>
    <t xml:space="preserve">        3238</t>
  </si>
  <si>
    <t>Računalne usluge</t>
  </si>
  <si>
    <t xml:space="preserve">       41</t>
  </si>
  <si>
    <t>Nematerijalna imovina</t>
  </si>
  <si>
    <t xml:space="preserve">         4123</t>
  </si>
  <si>
    <t>Licence</t>
  </si>
  <si>
    <t>Nematerijalna proizvedena imovina</t>
  </si>
  <si>
    <t xml:space="preserve">         4262</t>
  </si>
  <si>
    <t>Ulaganje u računalne programe</t>
  </si>
  <si>
    <t xml:space="preserve">    K772001</t>
  </si>
  <si>
    <t>OBNOVA VOZNOG PARKA</t>
  </si>
  <si>
    <t xml:space="preserve">    T772005</t>
  </si>
  <si>
    <t>OP učinkoviti ljudski potencijali 2014.-2020.</t>
  </si>
  <si>
    <t xml:space="preserve">     12</t>
  </si>
  <si>
    <t xml:space="preserve">         3111</t>
  </si>
  <si>
    <t xml:space="preserve">         3238</t>
  </si>
  <si>
    <t xml:space="preserve">     561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</si>
  <si>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</si>
  <si>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</si>
  <si>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Prihodi iz nadležnog proračuna i od HZZO-a temeljem ugovornih obveza</t>
  </si>
  <si>
    <t>RAVNATELJICA</t>
  </si>
  <si>
    <t>Iskra Primorac</t>
  </si>
  <si>
    <t>POLUGODIŠNJI IZVJEŠTAJ O IZVRŠENJU FINANCIJSKOG PLANA ZA 2023.g.</t>
  </si>
  <si>
    <t>Ukupni prihodi</t>
  </si>
  <si>
    <t>Komunikacijska oprema</t>
  </si>
  <si>
    <t xml:space="preserve">Ukupni rashodi </t>
  </si>
  <si>
    <t>Indeks</t>
  </si>
  <si>
    <t xml:space="preserve">RAČUN FINANCIRANJA </t>
  </si>
  <si>
    <t>Naziv</t>
  </si>
  <si>
    <t xml:space="preserve">    51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</si>
  <si>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</si>
  <si>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</si>
  <si>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redovne djelatnosti proračunskih korisnika</t>
  </si>
  <si>
    <t>Prihodi od pruženih usluga</t>
  </si>
  <si>
    <t>Prihodi od prodaje proizvoda i robe te pruženih usluga</t>
  </si>
  <si>
    <t>Ostali nespomenuti prihodi</t>
  </si>
  <si>
    <t>Prihodi po posebnim propisima</t>
  </si>
  <si>
    <t>Tekuće pomoći od institucija i tijela  EU</t>
  </si>
  <si>
    <t>Pomoći od međunarodnih organizacija te institucija i tijela EU</t>
  </si>
  <si>
    <t>Izvorni plan 2023.</t>
  </si>
  <si>
    <t>Izvorni plan za 2023.</t>
  </si>
  <si>
    <t xml:space="preserve">Indeks </t>
  </si>
  <si>
    <t>Prihodi za posebne namjene</t>
  </si>
  <si>
    <t>Pomoći</t>
  </si>
  <si>
    <t>Fondovi EU</t>
  </si>
  <si>
    <t>Izvršenje 1. - 6.2022.</t>
  </si>
  <si>
    <t>Izvršenje 1. - 6.2023.</t>
  </si>
  <si>
    <t>Izvršenje                1. - 6.2022.</t>
  </si>
  <si>
    <t>Izvršenje            1. -6. 2023.</t>
  </si>
  <si>
    <t>ADMINISTRACIJA I UPRAVLJANJE SREDIŠNJEG REGISTRA OSIGURANIKA</t>
  </si>
  <si>
    <t>Izvršenje              1. - 6.2023.</t>
  </si>
  <si>
    <t xml:space="preserve">1.1.  SAŽETAK RAČUNA PRIHODA I RASHODA i SAŽETAK RAČUNA FINANCIRANJA </t>
  </si>
  <si>
    <t>1.2.  SAŽETAK RAČUNA PRIHODA I RASHODA</t>
  </si>
  <si>
    <t xml:space="preserve">1.2. RAČUN PRIHODA I RASHODA </t>
  </si>
  <si>
    <t>1.2.3. IZVJEŠTAJ O RASHODI PREMA FUNKCIJSKOJ KLASIFIKACIJI</t>
  </si>
  <si>
    <t>1.3. RAČUN FINANCIRANJA</t>
  </si>
  <si>
    <t>1.2.1. PRIHODI PREMA EKONOMSKOJ KLASIFIKACIJI</t>
  </si>
  <si>
    <t>1.2.1. RASHODI PREMA EKONOMSKOJ KLASIFIKACIJI</t>
  </si>
  <si>
    <t>1.3. SAŽETAK RAČUNA FINANCIRANJA I PRIJENOS SREDSTAVA U SLJEDEĆU GODINU</t>
  </si>
  <si>
    <t>RAZLIKA PRIMITAKA I IZDATAKA</t>
  </si>
  <si>
    <t>1. OPĆI DIO</t>
  </si>
  <si>
    <t>IZVJEŠTAJ O IZVRŠENJU FINANCIJSKOG PLANA ZA PRVO POLUGODIŠTE 2023. GODINE</t>
  </si>
  <si>
    <t>2. POSEBNI DIO</t>
  </si>
  <si>
    <t>IZVJEŠTAJ  PO PROGRAMSKOJ KLASIFIKACIJI</t>
  </si>
  <si>
    <t>UKUPNI PRIHODI</t>
  </si>
  <si>
    <t>UKUPNI RASODI</t>
  </si>
  <si>
    <t>1.3. 1. IZVJEŠTAJ RAČUNA FINANCIRANJA PREMA EKONOMSKOJ KLASIFIKACIJI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</si>
  <si>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</si>
  <si>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</si>
  <si>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</si>
  <si>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</si>
  <si>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1.3. 2. IZVJEŠTAJ RAČUNA FINANCIRANJA PREMA IZVORIMA FINANCIRANJA</t>
  </si>
  <si>
    <t>UKUPNO PRIMICI</t>
  </si>
  <si>
    <t>Sredstva učešća u pomoći</t>
  </si>
  <si>
    <t>UKUPNO IZDACI</t>
  </si>
  <si>
    <t>1.2.2. IZVJEŠTAJ O PRIHODIMA I RASHODIMA PREMA IZVORIMA FINANCIRANJA</t>
  </si>
  <si>
    <t>Podskupina</t>
  </si>
  <si>
    <t>Odjeljak</t>
  </si>
  <si>
    <t xml:space="preserve">Podskupina </t>
  </si>
  <si>
    <t>Zagreb,  kolovoz 2023. godine</t>
  </si>
  <si>
    <t>5=4/2*100</t>
  </si>
  <si>
    <t>6=4/3*100</t>
  </si>
  <si>
    <t>4=3/2*100</t>
  </si>
  <si>
    <t>PREDSJEDNIK UPRAVNOG VIJEĆA</t>
  </si>
  <si>
    <t>Dražen Opalić</t>
  </si>
  <si>
    <t>U Zagrebu, 25. kolovoza 2023. godine</t>
  </si>
  <si>
    <t>KLASA: 401-01/23-01/34</t>
  </si>
  <si>
    <t>URBROJ: 353-06-01/3-23-3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</si>
</sst>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2060"/>
      </left>
      <right/>
      <top style="thin">
        <color rgb="FF002060"/>
      </top>
      <bottom style="thin"/>
    </border>
    <border>
      <left/>
      <right/>
      <top style="thin">
        <color rgb="FF002060"/>
      </top>
      <bottom style="thin"/>
    </border>
    <border>
      <left/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/>
      <top style="thin">
        <color rgb="FF002060"/>
      </top>
      <bottom style="thin">
        <color rgb="FF0020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5">
    <xf numFmtId="0" fontId="0" fillId="0" borderId="0" xfId="0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2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Font="1"/>
    <xf numFmtId="0" fontId="0" fillId="0" borderId="0" xfId="0" applyFont="1" applyBorder="1"/>
    <xf numFmtId="0" fontId="17" fillId="2" borderId="1" xfId="0" applyNumberFormat="1" applyFont="1" applyFill="1" applyBorder="1" applyAlignment="1" applyProtection="1">
      <alignment horizontal="left" vertical="center" wrapText="1"/>
      <protection/>
    </xf>
    <xf numFmtId="0" fontId="19" fillId="2" borderId="1" xfId="0" applyFont="1" applyFill="1" applyBorder="1" applyAlignment="1" quotePrefix="1">
      <alignment horizontal="left" vertical="center"/>
    </xf>
    <xf numFmtId="0" fontId="17" fillId="2" borderId="1" xfId="0" applyFont="1" applyFill="1" applyBorder="1" applyAlignment="1" quotePrefix="1">
      <alignment horizontal="left" vertical="center"/>
    </xf>
    <xf numFmtId="0" fontId="17" fillId="3" borderId="1" xfId="0" applyFont="1" applyFill="1" applyBorder="1" applyAlignment="1" quotePrefix="1">
      <alignment horizontal="left" vertical="center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7" fillId="2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1" xfId="0" applyFont="1" applyFill="1" applyBorder="1" applyAlignment="1">
      <alignment vertical="center"/>
    </xf>
    <xf numFmtId="0" fontId="19" fillId="2" borderId="1" xfId="0" applyNumberFormat="1" applyFont="1" applyFill="1" applyBorder="1" applyAlignment="1" applyProtection="1">
      <alignment horizontal="right" vertical="center" wrapText="1"/>
      <protection/>
    </xf>
    <xf numFmtId="0" fontId="19" fillId="0" borderId="1" xfId="0" applyFont="1" applyFill="1" applyBorder="1" applyAlignment="1">
      <alignment vertical="center"/>
    </xf>
    <xf numFmtId="0" fontId="17" fillId="2" borderId="1" xfId="0" applyFont="1" applyFill="1" applyBorder="1" applyAlignment="1" quotePrefix="1">
      <alignment horizontal="right" vertical="center"/>
    </xf>
    <xf numFmtId="0" fontId="19" fillId="2" borderId="1" xfId="0" applyFont="1" applyFill="1" applyBorder="1" applyAlignment="1" quotePrefix="1">
      <alignment horizontal="right" vertical="center"/>
    </xf>
    <xf numFmtId="0" fontId="19" fillId="2" borderId="1" xfId="0" applyNumberFormat="1" applyFont="1" applyFill="1" applyBorder="1" applyAlignment="1" applyProtection="1">
      <alignment horizontal="left" vertical="center"/>
      <protection/>
    </xf>
    <xf numFmtId="0" fontId="17" fillId="2" borderId="1" xfId="0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 applyProtection="1">
      <alignment vertical="center" wrapText="1"/>
      <protection/>
    </xf>
    <xf numFmtId="0" fontId="17" fillId="3" borderId="1" xfId="0" applyNumberFormat="1" applyFont="1" applyFill="1" applyBorder="1" applyAlignment="1" applyProtection="1">
      <alignment horizontal="left" vertical="center" wrapText="1"/>
      <protection/>
    </xf>
    <xf numFmtId="0" fontId="17" fillId="3" borderId="1" xfId="0" applyNumberFormat="1" applyFont="1" applyFill="1" applyBorder="1" applyAlignment="1" applyProtection="1">
      <alignment horizontal="right" vertical="center" wrapText="1"/>
      <protection/>
    </xf>
    <xf numFmtId="0" fontId="17" fillId="3" borderId="1" xfId="0" applyFont="1" applyFill="1" applyBorder="1" applyAlignment="1" quotePrefix="1">
      <alignment horizontal="right" vertical="center"/>
    </xf>
    <xf numFmtId="0" fontId="17" fillId="3" borderId="1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Border="1" applyAlignment="1">
      <alignment horizontal="right"/>
    </xf>
    <xf numFmtId="0" fontId="23" fillId="2" borderId="1" xfId="0" applyNumberFormat="1" applyFont="1" applyFill="1" applyBorder="1" applyAlignment="1" applyProtection="1">
      <alignment horizontal="center" vertical="center" wrapText="1"/>
      <protection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 applyProtection="1">
      <alignment horizontal="right" wrapText="1"/>
      <protection/>
    </xf>
    <xf numFmtId="3" fontId="24" fillId="0" borderId="1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" fontId="28" fillId="0" borderId="0" xfId="0" applyNumberFormat="1" applyFont="1"/>
    <xf numFmtId="0" fontId="23" fillId="0" borderId="0" xfId="0" applyFont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left" vertical="center"/>
    </xf>
    <xf numFmtId="4" fontId="30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" fontId="19" fillId="0" borderId="1" xfId="0" applyNumberFormat="1" applyFont="1" applyBorder="1"/>
    <xf numFmtId="1" fontId="2" fillId="0" borderId="1" xfId="0" applyNumberFormat="1" applyFont="1" applyBorder="1"/>
    <xf numFmtId="0" fontId="17" fillId="0" borderId="1" xfId="20" applyFont="1" applyFill="1" applyBorder="1" applyAlignment="1">
      <alignment horizontal="left" vertical="center" wrapText="1"/>
      <protection/>
    </xf>
    <xf numFmtId="0" fontId="2" fillId="0" borderId="0" xfId="0" applyFont="1"/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3" fontId="17" fillId="4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33" fillId="5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3" fontId="0" fillId="0" borderId="0" xfId="0" applyNumberFormat="1" applyFont="1"/>
    <xf numFmtId="0" fontId="19" fillId="0" borderId="1" xfId="20" applyFont="1" applyFill="1" applyBorder="1" applyAlignment="1">
      <alignment horizontal="left" vertical="center" wrapText="1"/>
      <protection/>
    </xf>
    <xf numFmtId="3" fontId="23" fillId="3" borderId="1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1" xfId="0" applyNumberFormat="1" applyFont="1" applyBorder="1"/>
    <xf numFmtId="0" fontId="0" fillId="0" borderId="0" xfId="0" applyFont="1"/>
    <xf numFmtId="0" fontId="17" fillId="2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2" borderId="0" xfId="21" applyFont="1" applyFill="1" applyAlignment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4" fillId="0" borderId="1" xfId="0" applyFont="1" applyFill="1" applyBorder="1" applyAlignment="1" quotePrefix="1">
      <alignment vertical="center"/>
    </xf>
    <xf numFmtId="0" fontId="24" fillId="0" borderId="1" xfId="0" applyNumberFormat="1" applyFont="1" applyFill="1" applyBorder="1" applyAlignment="1" applyProtection="1">
      <alignment vertical="center"/>
      <protection/>
    </xf>
    <xf numFmtId="1" fontId="17" fillId="3" borderId="1" xfId="0" applyNumberFormat="1" applyFont="1" applyFill="1" applyBorder="1"/>
    <xf numFmtId="0" fontId="21" fillId="0" borderId="1" xfId="0" applyFont="1" applyFill="1" applyBorder="1" applyAlignment="1" quotePrefix="1">
      <alignment horizontal="left" vertical="center"/>
    </xf>
    <xf numFmtId="0" fontId="17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30" fillId="2" borderId="1" xfId="0" applyFont="1" applyFill="1" applyBorder="1" applyAlignment="1">
      <alignment vertical="center"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3" fontId="23" fillId="5" borderId="1" xfId="0" applyNumberFormat="1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3" fillId="2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 vertical="center" indent="1"/>
    </xf>
    <xf numFmtId="3" fontId="4" fillId="3" borderId="1" xfId="0" applyNumberFormat="1" applyFont="1" applyFill="1" applyBorder="1"/>
    <xf numFmtId="0" fontId="27" fillId="3" borderId="1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/>
    <xf numFmtId="3" fontId="23" fillId="0" borderId="1" xfId="0" applyNumberFormat="1" applyFont="1" applyBorder="1"/>
    <xf numFmtId="1" fontId="23" fillId="0" borderId="1" xfId="0" applyNumberFormat="1" applyFont="1" applyBorder="1"/>
    <xf numFmtId="3" fontId="24" fillId="3" borderId="1" xfId="0" applyNumberFormat="1" applyFont="1" applyFill="1" applyBorder="1"/>
    <xf numFmtId="3" fontId="24" fillId="0" borderId="1" xfId="0" applyNumberFormat="1" applyFont="1" applyBorder="1"/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3" fillId="2" borderId="1" xfId="21" applyFont="1" applyFill="1" applyBorder="1" applyAlignment="1">
      <alignment horizontal="center" vertical="center" wrapText="1"/>
      <protection/>
    </xf>
    <xf numFmtId="0" fontId="26" fillId="2" borderId="1" xfId="21" applyFont="1" applyFill="1" applyBorder="1" applyAlignment="1">
      <alignment horizontal="center" vertical="center" wrapText="1"/>
      <protection/>
    </xf>
    <xf numFmtId="3" fontId="26" fillId="4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 applyProtection="1">
      <alignment horizontal="center" vertical="center" wrapText="1"/>
      <protection/>
    </xf>
    <xf numFmtId="0" fontId="23" fillId="3" borderId="1" xfId="0" applyNumberFormat="1" applyFont="1" applyFill="1" applyBorder="1" applyAlignment="1" applyProtection="1">
      <alignment horizontal="left" vertical="center" wrapText="1"/>
      <protection/>
    </xf>
    <xf numFmtId="0" fontId="27" fillId="2" borderId="1" xfId="0" applyNumberFormat="1" applyFont="1" applyFill="1" applyBorder="1" applyAlignment="1" applyProtection="1">
      <alignment horizontal="left" vertical="center" wrapText="1" indent="1"/>
      <protection/>
    </xf>
    <xf numFmtId="0" fontId="23" fillId="2" borderId="0" xfId="22" applyFont="1" applyFill="1" applyAlignment="1">
      <alignment horizontal="center" vertical="center" wrapText="1"/>
      <protection/>
    </xf>
    <xf numFmtId="0" fontId="24" fillId="2" borderId="0" xfId="22" applyFont="1" applyFill="1" applyAlignment="1">
      <alignment vertical="center" wrapText="1"/>
      <protection/>
    </xf>
    <xf numFmtId="0" fontId="23" fillId="2" borderId="3" xfId="22" applyFont="1" applyFill="1" applyBorder="1" applyAlignment="1">
      <alignment horizontal="center" vertical="center" wrapText="1"/>
      <protection/>
    </xf>
    <xf numFmtId="3" fontId="25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24" fillId="2" borderId="1" xfId="0" applyNumberFormat="1" applyFont="1" applyFill="1" applyBorder="1" applyAlignment="1" applyProtection="1">
      <alignment horizontal="left" vertical="center" wrapText="1"/>
      <protection/>
    </xf>
    <xf numFmtId="0" fontId="24" fillId="2" borderId="1" xfId="0" applyFont="1" applyFill="1" applyBorder="1" applyAlignment="1" quotePrefix="1">
      <alignment horizontal="left" vertical="center"/>
    </xf>
    <xf numFmtId="0" fontId="27" fillId="2" borderId="1" xfId="0" applyFont="1" applyFill="1" applyBorder="1" applyAlignment="1" quotePrefix="1">
      <alignment horizontal="left" vertical="center"/>
    </xf>
    <xf numFmtId="0" fontId="27" fillId="2" borderId="1" xfId="0" applyFont="1" applyFill="1" applyBorder="1" applyAlignment="1" quotePrefix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 applyProtection="1">
      <alignment horizontal="left" vertical="center"/>
      <protection/>
    </xf>
    <xf numFmtId="0" fontId="23" fillId="2" borderId="1" xfId="0" applyNumberFormat="1" applyFont="1" applyFill="1" applyBorder="1" applyAlignment="1" applyProtection="1">
      <alignment vertical="center" wrapText="1"/>
      <protection/>
    </xf>
    <xf numFmtId="0" fontId="24" fillId="2" borderId="1" xfId="0" applyNumberFormat="1" applyFont="1" applyFill="1" applyBorder="1" applyAlignment="1" applyProtection="1">
      <alignment vertical="center" wrapText="1"/>
      <protection/>
    </xf>
    <xf numFmtId="3" fontId="25" fillId="2" borderId="1" xfId="0" applyNumberFormat="1" applyFont="1" applyFill="1" applyBorder="1" applyAlignment="1" applyProtection="1">
      <alignment horizontal="right" wrapText="1"/>
      <protection/>
    </xf>
    <xf numFmtId="0" fontId="24" fillId="2" borderId="1" xfId="0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 applyProtection="1">
      <alignment horizontal="left" vertical="center"/>
      <protection/>
    </xf>
    <xf numFmtId="0" fontId="24" fillId="2" borderId="0" xfId="22" applyFont="1" applyFill="1" applyAlignment="1">
      <alignment wrapText="1"/>
      <protection/>
    </xf>
    <xf numFmtId="0" fontId="2" fillId="0" borderId="4" xfId="0" applyFont="1" applyBorder="1" applyAlignment="1">
      <alignment horizontal="center"/>
    </xf>
    <xf numFmtId="49" fontId="23" fillId="3" borderId="1" xfId="0" applyNumberFormat="1" applyFont="1" applyFill="1" applyBorder="1" applyAlignment="1">
      <alignment horizontal="left" vertical="center"/>
    </xf>
    <xf numFmtId="4" fontId="23" fillId="3" borderId="1" xfId="0" applyNumberFormat="1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horizontal="right" vertical="center"/>
    </xf>
    <xf numFmtId="4" fontId="23" fillId="3" borderId="1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3" fontId="4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 vertical="center"/>
    </xf>
    <xf numFmtId="0" fontId="23" fillId="2" borderId="0" xfId="21" applyFont="1" applyFill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3" fillId="4" borderId="0" xfId="0" applyFont="1" applyFill="1" applyAlignment="1">
      <alignment horizontal="center" vertical="center" wrapText="1"/>
    </xf>
    <xf numFmtId="1" fontId="0" fillId="0" borderId="0" xfId="0" applyNumberFormat="1"/>
    <xf numFmtId="3" fontId="0" fillId="0" borderId="0" xfId="0" applyNumberFormat="1"/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2" borderId="0" xfId="21" applyFont="1" applyFill="1" applyAlignment="1">
      <alignment horizontal="center" vertical="center" wrapText="1"/>
      <protection/>
    </xf>
    <xf numFmtId="0" fontId="23" fillId="3" borderId="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2" borderId="0" xfId="22" applyFont="1" applyFill="1" applyAlignment="1">
      <alignment horizontal="center" vertical="center" wrapText="1"/>
      <protection/>
    </xf>
    <xf numFmtId="0" fontId="24" fillId="2" borderId="0" xfId="22" applyFont="1" applyFill="1" applyAlignment="1">
      <alignment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4" fontId="23" fillId="0" borderId="1" xfId="0" applyNumberFormat="1" applyFont="1" applyFill="1" applyBorder="1" applyAlignment="1">
      <alignment horizontal="right" vertical="center"/>
    </xf>
    <xf numFmtId="4" fontId="23" fillId="3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23" fillId="2" borderId="1" xfId="0" applyNumberFormat="1" applyFont="1" applyFill="1" applyBorder="1" applyAlignment="1">
      <alignment horizontal="right"/>
    </xf>
    <xf numFmtId="4" fontId="24" fillId="3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horizontal="right"/>
    </xf>
    <xf numFmtId="4" fontId="24" fillId="3" borderId="1" xfId="0" applyNumberFormat="1" applyFont="1" applyFill="1" applyBorder="1" applyAlignment="1" applyProtection="1">
      <alignment horizontal="right" wrapText="1"/>
      <protection/>
    </xf>
    <xf numFmtId="4" fontId="24" fillId="2" borderId="1" xfId="0" applyNumberFormat="1" applyFont="1" applyFill="1" applyBorder="1" applyAlignment="1" applyProtection="1">
      <alignment horizontal="right" wrapText="1"/>
      <protection/>
    </xf>
    <xf numFmtId="4" fontId="15" fillId="2" borderId="1" xfId="0" applyNumberFormat="1" applyFont="1" applyFill="1" applyBorder="1" applyAlignment="1">
      <alignment horizontal="right"/>
    </xf>
    <xf numFmtId="4" fontId="25" fillId="3" borderId="1" xfId="0" applyNumberFormat="1" applyFont="1" applyFill="1" applyBorder="1" applyAlignment="1">
      <alignment horizontal="right"/>
    </xf>
    <xf numFmtId="4" fontId="15" fillId="2" borderId="7" xfId="0" applyNumberFormat="1" applyFont="1" applyFill="1" applyBorder="1" applyAlignment="1">
      <alignment horizontal="right"/>
    </xf>
    <xf numFmtId="4" fontId="25" fillId="3" borderId="1" xfId="0" applyNumberFormat="1" applyFont="1" applyFill="1" applyBorder="1" applyAlignment="1" applyProtection="1">
      <alignment horizontal="right" wrapText="1"/>
      <protection/>
    </xf>
    <xf numFmtId="4" fontId="17" fillId="2" borderId="2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/>
    <xf numFmtId="4" fontId="17" fillId="0" borderId="1" xfId="0" applyNumberFormat="1" applyFont="1" applyBorder="1"/>
    <xf numFmtId="4" fontId="19" fillId="0" borderId="1" xfId="0" applyNumberFormat="1" applyFont="1" applyBorder="1"/>
    <xf numFmtId="4" fontId="24" fillId="0" borderId="1" xfId="0" applyNumberFormat="1" applyFont="1" applyFill="1" applyBorder="1" applyAlignment="1">
      <alignment horizontal="right"/>
    </xf>
    <xf numFmtId="4" fontId="23" fillId="3" borderId="1" xfId="0" applyNumberFormat="1" applyFont="1" applyFill="1" applyBorder="1" applyAlignment="1">
      <alignment horizontal="right"/>
    </xf>
    <xf numFmtId="4" fontId="24" fillId="0" borderId="1" xfId="0" applyNumberFormat="1" applyFont="1" applyBorder="1" applyAlignment="1">
      <alignment horizontal="right"/>
    </xf>
    <xf numFmtId="4" fontId="16" fillId="2" borderId="2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quotePrefix="1">
      <alignment horizontal="left" vertical="center"/>
    </xf>
    <xf numFmtId="0" fontId="0" fillId="0" borderId="0" xfId="0" applyFont="1" applyFill="1"/>
    <xf numFmtId="0" fontId="19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/>
      <protection/>
    </xf>
    <xf numFmtId="0" fontId="19" fillId="0" borderId="1" xfId="0" applyFont="1" applyFill="1" applyBorder="1" applyAlignment="1" quotePrefix="1">
      <alignment horizontal="left" vertical="center"/>
    </xf>
    <xf numFmtId="0" fontId="19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/>
    <xf numFmtId="0" fontId="24" fillId="2" borderId="0" xfId="22" applyFont="1" applyFill="1" applyAlignment="1">
      <alignment horizontal="center" wrapText="1"/>
      <protection/>
    </xf>
    <xf numFmtId="0" fontId="30" fillId="0" borderId="1" xfId="0" applyFont="1" applyBorder="1" applyAlignment="1">
      <alignment horizontal="center"/>
    </xf>
    <xf numFmtId="3" fontId="30" fillId="0" borderId="1" xfId="0" applyNumberFormat="1" applyFont="1" applyBorder="1"/>
    <xf numFmtId="3" fontId="23" fillId="0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30" fillId="0" borderId="0" xfId="0" applyFont="1"/>
    <xf numFmtId="4" fontId="3" fillId="0" borderId="8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4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NumberFormat="1" applyFont="1" applyFill="1" applyBorder="1" applyAlignment="1" applyProtection="1">
      <alignment vertical="center" wrapText="1"/>
      <protection/>
    </xf>
    <xf numFmtId="0" fontId="23" fillId="4" borderId="1" xfId="0" applyFont="1" applyFill="1" applyBorder="1" applyAlignment="1">
      <alignment horizontal="center" vertical="center" wrapText="1"/>
    </xf>
    <xf numFmtId="0" fontId="23" fillId="3" borderId="5" xfId="0" applyNumberFormat="1" applyFont="1" applyFill="1" applyBorder="1" applyAlignment="1" applyProtection="1">
      <alignment horizontal="left" vertical="center" wrapText="1"/>
      <protection/>
    </xf>
    <xf numFmtId="0" fontId="23" fillId="3" borderId="6" xfId="0" applyNumberFormat="1" applyFont="1" applyFill="1" applyBorder="1" applyAlignment="1" applyProtection="1">
      <alignment horizontal="left" vertical="center" wrapText="1"/>
      <protection/>
    </xf>
    <xf numFmtId="0" fontId="23" fillId="3" borderId="2" xfId="0" applyNumberFormat="1" applyFont="1" applyFill="1" applyBorder="1" applyAlignment="1" applyProtection="1">
      <alignment horizontal="left" vertical="center" wrapText="1"/>
      <protection/>
    </xf>
    <xf numFmtId="0" fontId="26" fillId="3" borderId="5" xfId="0" applyNumberFormat="1" applyFont="1" applyFill="1" applyBorder="1" applyAlignment="1" applyProtection="1" quotePrefix="1">
      <alignment horizontal="left" vertical="center" wrapText="1"/>
      <protection/>
    </xf>
    <xf numFmtId="0" fontId="26" fillId="3" borderId="6" xfId="0" applyNumberFormat="1" applyFont="1" applyFill="1" applyBorder="1" applyAlignment="1" applyProtection="1" quotePrefix="1">
      <alignment horizontal="left" vertical="center" wrapText="1"/>
      <protection/>
    </xf>
    <xf numFmtId="0" fontId="26" fillId="3" borderId="2" xfId="0" applyNumberFormat="1" applyFont="1" applyFill="1" applyBorder="1" applyAlignment="1" applyProtection="1" quotePrefix="1">
      <alignment horizontal="left" vertical="center" wrapText="1"/>
      <protection/>
    </xf>
    <xf numFmtId="0" fontId="23" fillId="3" borderId="5" xfId="0" applyNumberFormat="1" applyFont="1" applyFill="1" applyBorder="1" applyAlignment="1" applyProtection="1" quotePrefix="1">
      <alignment horizontal="left" vertical="center" wrapText="1"/>
      <protection/>
    </xf>
    <xf numFmtId="0" fontId="23" fillId="3" borderId="6" xfId="0" applyNumberFormat="1" applyFont="1" applyFill="1" applyBorder="1" applyAlignment="1" applyProtection="1" quotePrefix="1">
      <alignment horizontal="left" vertical="center" wrapText="1"/>
      <protection/>
    </xf>
    <xf numFmtId="0" fontId="23" fillId="3" borderId="2" xfId="0" applyNumberFormat="1" applyFont="1" applyFill="1" applyBorder="1" applyAlignment="1" applyProtection="1" quotePrefix="1">
      <alignment horizontal="left" vertical="center" wrapText="1"/>
      <protection/>
    </xf>
    <xf numFmtId="0" fontId="23" fillId="2" borderId="0" xfId="21" applyFont="1" applyFill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23" fillId="4" borderId="0" xfId="0" applyFont="1" applyFill="1" applyAlignment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  <protection/>
    </xf>
    <xf numFmtId="0" fontId="24" fillId="0" borderId="1" xfId="0" applyNumberFormat="1" applyFont="1" applyFill="1" applyBorder="1" applyAlignment="1" applyProtection="1">
      <alignment vertical="center" wrapText="1"/>
      <protection/>
    </xf>
    <xf numFmtId="0" fontId="24" fillId="0" borderId="1" xfId="0" applyNumberFormat="1" applyFont="1" applyFill="1" applyBorder="1" applyAlignment="1" applyProtection="1">
      <alignment vertical="center"/>
      <protection/>
    </xf>
    <xf numFmtId="0" fontId="24" fillId="0" borderId="1" xfId="0" applyFont="1" applyBorder="1" applyAlignment="1" quotePrefix="1">
      <alignment horizontal="left" vertical="center"/>
    </xf>
    <xf numFmtId="0" fontId="24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24" fillId="0" borderId="6" xfId="0" applyFont="1" applyBorder="1" applyAlignment="1" quotePrefix="1">
      <alignment horizontal="left" wrapText="1"/>
    </xf>
    <xf numFmtId="0" fontId="24" fillId="0" borderId="2" xfId="0" applyFont="1" applyBorder="1" applyAlignment="1" quotePrefix="1">
      <alignment horizontal="left" wrapText="1"/>
    </xf>
    <xf numFmtId="0" fontId="24" fillId="0" borderId="2" xfId="0" applyNumberFormat="1" applyFont="1" applyFill="1" applyBorder="1" applyAlignment="1" applyProtection="1">
      <alignment horizontal="left" vertical="center" wrapText="1"/>
      <protection/>
    </xf>
    <xf numFmtId="0" fontId="33" fillId="5" borderId="1" xfId="0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 applyProtection="1">
      <alignment horizontal="center" vertical="center" wrapText="1"/>
      <protection/>
    </xf>
    <xf numFmtId="0" fontId="17" fillId="2" borderId="6" xfId="0" applyNumberFormat="1" applyFont="1" applyFill="1" applyBorder="1" applyAlignment="1" applyProtection="1">
      <alignment horizontal="center" vertical="center" wrapText="1"/>
      <protection/>
    </xf>
    <xf numFmtId="0" fontId="17" fillId="2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1" fillId="2" borderId="1" xfId="0" applyFont="1" applyFill="1" applyBorder="1" applyAlignment="1" quotePrefix="1">
      <alignment horizontal="center" vertical="center"/>
    </xf>
    <xf numFmtId="0" fontId="19" fillId="2" borderId="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30" fillId="0" borderId="1" xfId="0" applyFont="1" applyBorder="1" applyAlignment="1">
      <alignment horizontal="center"/>
    </xf>
    <xf numFmtId="0" fontId="23" fillId="2" borderId="5" xfId="0" applyNumberFormat="1" applyFont="1" applyFill="1" applyBorder="1" applyAlignment="1" applyProtection="1">
      <alignment horizontal="left" vertical="center" wrapText="1"/>
      <protection/>
    </xf>
    <xf numFmtId="0" fontId="23" fillId="2" borderId="6" xfId="0" applyNumberFormat="1" applyFont="1" applyFill="1" applyBorder="1" applyAlignment="1" applyProtection="1">
      <alignment horizontal="left" vertical="center" wrapText="1"/>
      <protection/>
    </xf>
    <xf numFmtId="0" fontId="23" fillId="2" borderId="2" xfId="0" applyNumberFormat="1" applyFont="1" applyFill="1" applyBorder="1" applyAlignment="1" applyProtection="1">
      <alignment horizontal="left" vertical="center" wrapText="1"/>
      <protection/>
    </xf>
    <xf numFmtId="0" fontId="23" fillId="0" borderId="0" xfId="21" applyFont="1" applyFill="1" applyAlignment="1">
      <alignment horizontal="center" vertical="center" wrapText="1"/>
      <protection/>
    </xf>
    <xf numFmtId="0" fontId="24" fillId="0" borderId="0" xfId="21" applyFont="1" applyFill="1" applyAlignment="1">
      <alignment vertical="center" wrapText="1"/>
      <protection/>
    </xf>
    <xf numFmtId="0" fontId="24" fillId="2" borderId="5" xfId="0" applyNumberFormat="1" applyFont="1" applyFill="1" applyBorder="1" applyAlignment="1" applyProtection="1">
      <alignment horizontal="center" vertical="center" wrapText="1"/>
      <protection/>
    </xf>
    <xf numFmtId="0" fontId="24" fillId="2" borderId="6" xfId="0" applyNumberFormat="1" applyFont="1" applyFill="1" applyBorder="1" applyAlignment="1" applyProtection="1">
      <alignment horizontal="center" vertical="center" wrapText="1"/>
      <protection/>
    </xf>
    <xf numFmtId="0" fontId="24" fillId="2" borderId="2" xfId="0" applyNumberFormat="1" applyFont="1" applyFill="1" applyBorder="1" applyAlignment="1" applyProtection="1">
      <alignment horizontal="center" vertical="center" wrapText="1"/>
      <protection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6" xfId="0" applyFont="1" applyFill="1" applyBorder="1" applyAlignment="1" quotePrefix="1">
      <alignment horizontal="center" vertical="center"/>
    </xf>
    <xf numFmtId="0" fontId="24" fillId="2" borderId="2" xfId="0" applyFont="1" applyFill="1" applyBorder="1" applyAlignment="1" quotePrefix="1">
      <alignment horizontal="center" vertical="center"/>
    </xf>
    <xf numFmtId="0" fontId="23" fillId="2" borderId="6" xfId="22" applyFont="1" applyFill="1" applyBorder="1" applyAlignment="1">
      <alignment horizontal="center" vertical="center" wrapText="1"/>
      <protection/>
    </xf>
    <xf numFmtId="0" fontId="23" fillId="2" borderId="2" xfId="22" applyFont="1" applyFill="1" applyBorder="1" applyAlignment="1">
      <alignment horizontal="center" vertical="center" wrapText="1"/>
      <protection/>
    </xf>
    <xf numFmtId="0" fontId="26" fillId="2" borderId="11" xfId="22" applyFont="1" applyFill="1" applyBorder="1" applyAlignment="1">
      <alignment horizontal="center" vertical="center" wrapText="1"/>
      <protection/>
    </xf>
    <xf numFmtId="0" fontId="26" fillId="2" borderId="12" xfId="22" applyFont="1" applyFill="1" applyBorder="1" applyAlignment="1">
      <alignment horizontal="center" vertical="center" wrapText="1"/>
      <protection/>
    </xf>
    <xf numFmtId="0" fontId="26" fillId="2" borderId="13" xfId="22" applyFont="1" applyFill="1" applyBorder="1" applyAlignment="1">
      <alignment horizontal="center" vertical="center" wrapText="1"/>
      <protection/>
    </xf>
    <xf numFmtId="0" fontId="23" fillId="2" borderId="0" xfId="22" applyFont="1" applyFill="1" applyAlignment="1">
      <alignment horizontal="center" vertical="center" wrapText="1"/>
      <protection/>
    </xf>
    <xf numFmtId="0" fontId="24" fillId="2" borderId="0" xfId="22" applyFont="1" applyFill="1" applyAlignment="1">
      <alignment wrapText="1"/>
      <protection/>
    </xf>
    <xf numFmtId="0" fontId="23" fillId="2" borderId="14" xfId="22" applyFont="1" applyFill="1" applyBorder="1" applyAlignment="1">
      <alignment horizontal="center" vertical="center" wrapText="1"/>
      <protection/>
    </xf>
    <xf numFmtId="0" fontId="23" fillId="2" borderId="15" xfId="22" applyFont="1" applyFill="1" applyBorder="1" applyAlignment="1">
      <alignment horizontal="center" vertical="center" wrapText="1"/>
      <protection/>
    </xf>
    <xf numFmtId="0" fontId="23" fillId="2" borderId="16" xfId="2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List7" xfId="20"/>
    <cellStyle name="Normalno 2" xfId="21"/>
    <cellStyle name="Normalno 3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4</xdr:col>
      <xdr:colOff>28575</xdr:colOff>
      <xdr:row>3</xdr:row>
      <xdr:rowOff>9525</xdr:rowOff>
    </xdr:to>
    <xdr:pic>
      <xdr:nvPicPr>
        <xdr:cNvPr id="2" name="Picture 1" descr="Regos50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19050"/>
          <a:ext cx="23622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 topLeftCell="A1">
      <selection activeCell="Q19" sqref="Q19"/>
    </sheetView>
  </sheetViews>
  <sheetFormatPr defaultColWidth="9.140625" defaultRowHeight="15"/>
  <sheetData>
    <row r="1" spans="1:12" ht="15">
      <c r="A1" s="4"/>
      <c r="B1" s="5"/>
      <c r="C1" s="5"/>
      <c r="D1" s="5"/>
      <c r="E1" s="4"/>
      <c r="F1" s="4"/>
      <c r="G1" s="4"/>
      <c r="H1" s="6"/>
      <c r="I1" s="6"/>
      <c r="J1" s="6"/>
      <c r="K1" s="6"/>
      <c r="L1" s="7"/>
    </row>
    <row r="2" spans="1:14" ht="15.75">
      <c r="A2" s="4"/>
      <c r="B2" s="5"/>
      <c r="C2" s="5"/>
      <c r="D2" s="5"/>
      <c r="E2" s="4"/>
      <c r="F2" s="4"/>
      <c r="G2" s="4"/>
      <c r="H2" s="6"/>
      <c r="I2" s="6"/>
      <c r="J2" s="6"/>
      <c r="K2" s="6"/>
      <c r="L2" s="214"/>
      <c r="M2" s="214"/>
      <c r="N2" s="6"/>
    </row>
    <row r="3" spans="1:14" ht="15">
      <c r="A3" s="4"/>
      <c r="B3" s="5"/>
      <c r="C3" s="5"/>
      <c r="D3" s="5"/>
      <c r="E3" s="4"/>
      <c r="F3" s="4"/>
      <c r="G3" s="4"/>
      <c r="H3" s="6"/>
      <c r="I3" s="6"/>
      <c r="J3" s="6"/>
      <c r="K3" s="6"/>
      <c r="L3" s="7"/>
      <c r="M3" s="6"/>
      <c r="N3" s="6"/>
    </row>
    <row r="4" spans="1:14" ht="18.75">
      <c r="A4" s="4"/>
      <c r="B4" s="5"/>
      <c r="C4" s="5"/>
      <c r="D4" s="5"/>
      <c r="E4" s="4"/>
      <c r="F4" s="4"/>
      <c r="G4" s="4"/>
      <c r="H4" s="6"/>
      <c r="I4" s="6"/>
      <c r="J4" s="6"/>
      <c r="K4" s="8"/>
      <c r="L4" s="217"/>
      <c r="M4" s="217"/>
      <c r="N4" s="6"/>
    </row>
    <row r="5" spans="1:14" ht="25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5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5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5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5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5" ht="22.5" customHeight="1">
      <c r="A11" s="218" t="s">
        <v>155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4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5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5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5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5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5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1" spans="1:14" ht="15.75" customHeight="1">
      <c r="A21" s="216" t="s">
        <v>212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</sheetData>
  <mergeCells count="5">
    <mergeCell ref="L2:M2"/>
    <mergeCell ref="A12:N12"/>
    <mergeCell ref="A21:N21"/>
    <mergeCell ref="L4:M4"/>
    <mergeCell ref="A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 topLeftCell="A1">
      <selection activeCell="O28" sqref="O28"/>
    </sheetView>
  </sheetViews>
  <sheetFormatPr defaultColWidth="9.140625" defaultRowHeight="15"/>
  <cols>
    <col min="1" max="1" width="9.140625" style="97" customWidth="1"/>
    <col min="6" max="6" width="21.7109375" style="0" customWidth="1"/>
    <col min="7" max="7" width="22.140625" style="0" customWidth="1"/>
    <col min="8" max="9" width="22.00390625" style="0" customWidth="1"/>
    <col min="10" max="11" width="14.28125" style="0" customWidth="1"/>
  </cols>
  <sheetData>
    <row r="1" spans="2:11" ht="37.5" customHeight="1">
      <c r="B1" s="231" t="s">
        <v>194</v>
      </c>
      <c r="C1" s="231"/>
      <c r="D1" s="231"/>
      <c r="E1" s="231"/>
      <c r="F1" s="231"/>
      <c r="G1" s="231"/>
      <c r="H1" s="231"/>
      <c r="I1" s="231"/>
      <c r="J1" s="231"/>
      <c r="K1" s="155"/>
    </row>
    <row r="2" spans="2:11" ht="37.5" customHeight="1">
      <c r="B2" s="161"/>
      <c r="C2" s="161"/>
      <c r="D2" s="161"/>
      <c r="E2" s="161"/>
      <c r="F2" s="231" t="s">
        <v>193</v>
      </c>
      <c r="G2" s="231"/>
      <c r="H2" s="231"/>
      <c r="I2" s="161"/>
      <c r="J2" s="161"/>
      <c r="K2" s="161"/>
    </row>
    <row r="3" spans="2:11" ht="37.5" customHeight="1">
      <c r="B3" s="93"/>
      <c r="C3" s="93"/>
      <c r="D3" s="231" t="s">
        <v>184</v>
      </c>
      <c r="E3" s="231"/>
      <c r="F3" s="231"/>
      <c r="G3" s="231"/>
      <c r="H3" s="231"/>
      <c r="I3" s="231"/>
      <c r="J3" s="93"/>
      <c r="K3" s="155"/>
    </row>
    <row r="4" spans="2:11" ht="25.5" customHeight="1">
      <c r="B4" s="236" t="s">
        <v>185</v>
      </c>
      <c r="C4" s="236"/>
      <c r="D4" s="236"/>
      <c r="E4" s="236"/>
      <c r="F4" s="236"/>
      <c r="G4" s="236"/>
      <c r="H4" s="236"/>
      <c r="I4" s="236"/>
      <c r="J4" s="236"/>
      <c r="K4" s="157"/>
    </row>
    <row r="5" spans="1:11" ht="35.25" customHeight="1">
      <c r="A5" s="98" t="s">
        <v>11</v>
      </c>
      <c r="B5" s="221" t="s">
        <v>161</v>
      </c>
      <c r="C5" s="221"/>
      <c r="D5" s="221"/>
      <c r="E5" s="221"/>
      <c r="F5" s="221"/>
      <c r="G5" s="39" t="s">
        <v>178</v>
      </c>
      <c r="H5" s="39" t="s">
        <v>172</v>
      </c>
      <c r="I5" s="39" t="s">
        <v>179</v>
      </c>
      <c r="J5" s="39" t="s">
        <v>174</v>
      </c>
      <c r="K5" s="39" t="s">
        <v>174</v>
      </c>
    </row>
    <row r="6" spans="1:11" ht="17.25" customHeight="1">
      <c r="A6" s="221">
        <v>1</v>
      </c>
      <c r="B6" s="221"/>
      <c r="C6" s="221"/>
      <c r="D6" s="221"/>
      <c r="E6" s="221"/>
      <c r="F6" s="221"/>
      <c r="G6" s="39">
        <v>2</v>
      </c>
      <c r="H6" s="39">
        <v>3</v>
      </c>
      <c r="I6" s="39">
        <v>4</v>
      </c>
      <c r="J6" s="39" t="s">
        <v>213</v>
      </c>
      <c r="K6" s="39" t="s">
        <v>214</v>
      </c>
    </row>
    <row r="7" spans="1:11" ht="18" customHeight="1">
      <c r="A7" s="99">
        <v>6</v>
      </c>
      <c r="B7" s="237" t="s">
        <v>1</v>
      </c>
      <c r="C7" s="238"/>
      <c r="D7" s="238"/>
      <c r="E7" s="238"/>
      <c r="F7" s="239"/>
      <c r="G7" s="191">
        <f>+'Račun prihoda i rashoda'!F9</f>
        <v>5526220.22</v>
      </c>
      <c r="H7" s="191">
        <f>+'Račun prihoda i rashoda'!G9</f>
        <v>13134116</v>
      </c>
      <c r="I7" s="213">
        <f>+'Račun prihoda i rashoda'!H9</f>
        <v>5666947.57</v>
      </c>
      <c r="J7" s="40"/>
      <c r="K7" s="40"/>
    </row>
    <row r="8" spans="1:11" ht="18" customHeight="1">
      <c r="A8" s="99">
        <v>7</v>
      </c>
      <c r="B8" s="100" t="s">
        <v>2</v>
      </c>
      <c r="C8" s="101"/>
      <c r="D8" s="101"/>
      <c r="E8" s="101"/>
      <c r="F8" s="101"/>
      <c r="G8" s="191">
        <v>0</v>
      </c>
      <c r="H8" s="191">
        <v>0</v>
      </c>
      <c r="I8" s="191">
        <f aca="true" t="shared" si="0" ref="I8">J8</f>
        <v>0</v>
      </c>
      <c r="J8" s="40"/>
      <c r="K8" s="40"/>
    </row>
    <row r="9" spans="1:11" ht="18" customHeight="1">
      <c r="A9" s="222" t="s">
        <v>0</v>
      </c>
      <c r="B9" s="223"/>
      <c r="C9" s="223"/>
      <c r="D9" s="223"/>
      <c r="E9" s="223"/>
      <c r="F9" s="224"/>
      <c r="G9" s="192">
        <f>+G7+G8</f>
        <v>5526220.22</v>
      </c>
      <c r="H9" s="192">
        <f>+H7+H8</f>
        <v>13134116</v>
      </c>
      <c r="I9" s="192">
        <f>+I7+I8</f>
        <v>5666947.57</v>
      </c>
      <c r="J9" s="87">
        <f>+I9/G9*100</f>
        <v>102.54653894339376</v>
      </c>
      <c r="K9" s="87">
        <f>+I9/H9*100</f>
        <v>43.14677569468703</v>
      </c>
    </row>
    <row r="10" spans="1:11" ht="18" customHeight="1">
      <c r="A10" s="99">
        <v>3</v>
      </c>
      <c r="B10" s="241" t="s">
        <v>4</v>
      </c>
      <c r="C10" s="238"/>
      <c r="D10" s="238"/>
      <c r="E10" s="238"/>
      <c r="F10" s="238"/>
      <c r="G10" s="191">
        <f>+'Račun prihoda i rashoda'!F38</f>
        <v>4113006.8799999994</v>
      </c>
      <c r="H10" s="191">
        <f>+'Račun prihoda i rashoda'!G38</f>
        <v>9833964</v>
      </c>
      <c r="I10" s="191">
        <f>+'Račun prihoda i rashoda'!H38</f>
        <v>3894384.230000001</v>
      </c>
      <c r="J10" s="41"/>
      <c r="K10" s="208"/>
    </row>
    <row r="11" spans="1:11" ht="18" customHeight="1">
      <c r="A11" s="99">
        <v>4</v>
      </c>
      <c r="B11" s="240" t="s">
        <v>5</v>
      </c>
      <c r="C11" s="239"/>
      <c r="D11" s="239"/>
      <c r="E11" s="239"/>
      <c r="F11" s="239"/>
      <c r="G11" s="193">
        <f>+'Račun prihoda i rashoda'!F80</f>
        <v>84907.44</v>
      </c>
      <c r="H11" s="193">
        <f>+'Račun prihoda i rashoda'!G80</f>
        <v>1913066</v>
      </c>
      <c r="I11" s="193">
        <f>+'Račun prihoda i rashoda'!H80</f>
        <v>220629.33</v>
      </c>
      <c r="J11" s="41"/>
      <c r="K11" s="208"/>
    </row>
    <row r="12" spans="1:11" ht="18" customHeight="1">
      <c r="A12" s="162" t="s">
        <v>3</v>
      </c>
      <c r="B12" s="163"/>
      <c r="C12" s="163"/>
      <c r="D12" s="163"/>
      <c r="E12" s="163"/>
      <c r="F12" s="164"/>
      <c r="G12" s="192">
        <f>+G10+G11</f>
        <v>4197914.319999999</v>
      </c>
      <c r="H12" s="192">
        <f>+H10+H11</f>
        <v>11747030</v>
      </c>
      <c r="I12" s="192">
        <f>+I10+I11</f>
        <v>4115013.560000001</v>
      </c>
      <c r="J12" s="87">
        <f>+I12/G12*100</f>
        <v>98.0251917099633</v>
      </c>
      <c r="K12" s="87">
        <f aca="true" t="shared" si="1" ref="K12:K13">+I12/H12*100</f>
        <v>35.0302464537845</v>
      </c>
    </row>
    <row r="13" spans="1:11" ht="18" customHeight="1">
      <c r="A13" s="225" t="s">
        <v>6</v>
      </c>
      <c r="B13" s="226"/>
      <c r="C13" s="226"/>
      <c r="D13" s="226"/>
      <c r="E13" s="226"/>
      <c r="F13" s="227"/>
      <c r="G13" s="192">
        <f>+G9-G12</f>
        <v>1328305.9000000004</v>
      </c>
      <c r="H13" s="192">
        <f>+H9-H12</f>
        <v>1387086</v>
      </c>
      <c r="I13" s="192">
        <f>+I9-I12</f>
        <v>1551934.0099999993</v>
      </c>
      <c r="J13" s="87">
        <f>+I13/G13*100</f>
        <v>116.83558809759099</v>
      </c>
      <c r="K13" s="87">
        <f t="shared" si="1"/>
        <v>111.88448373064102</v>
      </c>
    </row>
    <row r="14" spans="2:11" ht="15.75">
      <c r="B14" s="43"/>
      <c r="C14" s="44"/>
      <c r="D14" s="44"/>
      <c r="E14" s="44"/>
      <c r="F14" s="44"/>
      <c r="G14" s="45"/>
      <c r="H14" s="45"/>
      <c r="I14" s="45"/>
      <c r="J14" s="45"/>
      <c r="K14" s="45"/>
    </row>
    <row r="15" spans="2:11" ht="15.75">
      <c r="B15" s="160"/>
      <c r="C15" s="44"/>
      <c r="D15" s="44"/>
      <c r="E15" s="44"/>
      <c r="F15" s="44"/>
      <c r="G15" s="45"/>
      <c r="H15" s="45"/>
      <c r="I15" s="45"/>
      <c r="J15" s="45"/>
      <c r="K15" s="45"/>
    </row>
    <row r="16" spans="2:11" ht="27.75" customHeight="1">
      <c r="B16" s="234" t="s">
        <v>191</v>
      </c>
      <c r="C16" s="235"/>
      <c r="D16" s="235"/>
      <c r="E16" s="235"/>
      <c r="F16" s="235"/>
      <c r="G16" s="235"/>
      <c r="H16" s="235"/>
      <c r="I16" s="235"/>
      <c r="J16" s="235"/>
      <c r="K16" s="156"/>
    </row>
    <row r="17" spans="2:11" ht="2.25" customHeight="1">
      <c r="B17" s="43"/>
      <c r="C17" s="44"/>
      <c r="D17" s="44"/>
      <c r="E17" s="44"/>
      <c r="F17" s="44"/>
      <c r="G17" s="45"/>
      <c r="H17" s="45"/>
      <c r="I17" s="45"/>
      <c r="J17" s="45"/>
      <c r="K17" s="45"/>
    </row>
    <row r="18" spans="1:11" ht="35.25" customHeight="1">
      <c r="A18" s="146" t="s">
        <v>11</v>
      </c>
      <c r="B18" s="232" t="s">
        <v>160</v>
      </c>
      <c r="C18" s="233"/>
      <c r="D18" s="233"/>
      <c r="E18" s="233"/>
      <c r="F18" s="233"/>
      <c r="G18" s="39" t="s">
        <v>178</v>
      </c>
      <c r="H18" s="39" t="s">
        <v>172</v>
      </c>
      <c r="I18" s="39" t="s">
        <v>179</v>
      </c>
      <c r="J18" s="39" t="s">
        <v>174</v>
      </c>
      <c r="K18" s="39" t="s">
        <v>174</v>
      </c>
    </row>
    <row r="19" spans="1:11" ht="17.25" customHeight="1">
      <c r="A19" s="221">
        <v>1</v>
      </c>
      <c r="B19" s="221"/>
      <c r="C19" s="221"/>
      <c r="D19" s="221"/>
      <c r="E19" s="221"/>
      <c r="F19" s="221"/>
      <c r="G19" s="39">
        <v>2</v>
      </c>
      <c r="H19" s="39">
        <v>3</v>
      </c>
      <c r="I19" s="39">
        <v>4</v>
      </c>
      <c r="J19" s="39" t="s">
        <v>213</v>
      </c>
      <c r="K19" s="39" t="s">
        <v>214</v>
      </c>
    </row>
    <row r="20" spans="1:11" ht="18" customHeight="1">
      <c r="A20" s="99">
        <v>8</v>
      </c>
      <c r="B20" s="219" t="s">
        <v>7</v>
      </c>
      <c r="C20" s="219"/>
      <c r="D20" s="219"/>
      <c r="E20" s="219"/>
      <c r="F20" s="244"/>
      <c r="G20" s="193">
        <v>0</v>
      </c>
      <c r="H20" s="193">
        <v>0</v>
      </c>
      <c r="I20" s="193">
        <v>0</v>
      </c>
      <c r="J20" s="42"/>
      <c r="K20" s="42"/>
    </row>
    <row r="21" spans="1:11" ht="18" customHeight="1">
      <c r="A21" s="99">
        <v>5</v>
      </c>
      <c r="B21" s="219" t="s">
        <v>8</v>
      </c>
      <c r="C21" s="220"/>
      <c r="D21" s="220"/>
      <c r="E21" s="220"/>
      <c r="F21" s="220"/>
      <c r="G21" s="193">
        <v>0</v>
      </c>
      <c r="H21" s="193">
        <v>0</v>
      </c>
      <c r="I21" s="193">
        <v>0</v>
      </c>
      <c r="J21" s="42"/>
      <c r="K21" s="42"/>
    </row>
    <row r="22" spans="1:11" ht="18" customHeight="1">
      <c r="A22" s="225" t="s">
        <v>192</v>
      </c>
      <c r="B22" s="226"/>
      <c r="C22" s="226"/>
      <c r="D22" s="226"/>
      <c r="E22" s="226"/>
      <c r="F22" s="227"/>
      <c r="G22" s="192">
        <v>0</v>
      </c>
      <c r="H22" s="192">
        <v>0</v>
      </c>
      <c r="I22" s="192">
        <v>0</v>
      </c>
      <c r="J22" s="87">
        <v>0</v>
      </c>
      <c r="K22" s="87">
        <v>0</v>
      </c>
    </row>
    <row r="23" spans="1:11" ht="18" customHeight="1">
      <c r="A23" s="99"/>
      <c r="B23" s="242" t="s">
        <v>30</v>
      </c>
      <c r="C23" s="242"/>
      <c r="D23" s="242"/>
      <c r="E23" s="242"/>
      <c r="F23" s="243"/>
      <c r="G23" s="193">
        <v>18345324.67</v>
      </c>
      <c r="H23" s="193">
        <v>20295155</v>
      </c>
      <c r="I23" s="193">
        <v>20978757.84</v>
      </c>
      <c r="J23" s="42">
        <f>+I23/G23*100</f>
        <v>114.35479184681007</v>
      </c>
      <c r="K23" s="42">
        <f>+I23/H23*100</f>
        <v>103.36830558820567</v>
      </c>
    </row>
    <row r="24" spans="1:11" ht="18" customHeight="1">
      <c r="A24" s="96"/>
      <c r="B24" s="242" t="s">
        <v>31</v>
      </c>
      <c r="C24" s="242"/>
      <c r="D24" s="242"/>
      <c r="E24" s="242"/>
      <c r="F24" s="243"/>
      <c r="G24" s="193">
        <v>-19673630.58</v>
      </c>
      <c r="H24" s="193">
        <v>-21682241</v>
      </c>
      <c r="I24" s="193">
        <f>-I13-I23</f>
        <v>-22530691.849999998</v>
      </c>
      <c r="J24" s="42">
        <f>+I24/G24*100</f>
        <v>114.52228788368355</v>
      </c>
      <c r="K24" s="42">
        <f>+I24/H24*100</f>
        <v>103.91311419331608</v>
      </c>
    </row>
    <row r="25" spans="1:11" ht="18" customHeight="1">
      <c r="A25" s="225" t="s">
        <v>9</v>
      </c>
      <c r="B25" s="226"/>
      <c r="C25" s="226"/>
      <c r="D25" s="226"/>
      <c r="E25" s="226"/>
      <c r="F25" s="227"/>
      <c r="G25" s="192">
        <v>0</v>
      </c>
      <c r="H25" s="192">
        <v>0</v>
      </c>
      <c r="I25" s="192">
        <v>0</v>
      </c>
      <c r="J25" s="87">
        <v>0</v>
      </c>
      <c r="K25" s="87">
        <v>0</v>
      </c>
    </row>
    <row r="26" spans="1:11" ht="18" customHeight="1">
      <c r="A26" s="228" t="s">
        <v>10</v>
      </c>
      <c r="B26" s="229"/>
      <c r="C26" s="229"/>
      <c r="D26" s="229"/>
      <c r="E26" s="229"/>
      <c r="F26" s="230"/>
      <c r="G26" s="192">
        <v>0</v>
      </c>
      <c r="H26" s="192">
        <v>0</v>
      </c>
      <c r="I26" s="192">
        <v>0</v>
      </c>
      <c r="J26" s="87">
        <v>0</v>
      </c>
      <c r="K26" s="87">
        <v>0</v>
      </c>
    </row>
    <row r="27" spans="2:11" ht="18" customHeight="1">
      <c r="B27" s="36"/>
      <c r="C27" s="37"/>
      <c r="D27" s="37"/>
      <c r="E27" s="37"/>
      <c r="F27" s="37"/>
      <c r="G27" s="38"/>
      <c r="H27" s="38"/>
      <c r="I27" s="38"/>
      <c r="J27" s="38"/>
      <c r="K27" s="38"/>
    </row>
    <row r="29" spans="8:9" ht="15">
      <c r="H29" s="159"/>
      <c r="I29" s="159"/>
    </row>
    <row r="30" spans="7:9" ht="15">
      <c r="G30" s="159"/>
      <c r="H30" s="159"/>
      <c r="I30" s="159"/>
    </row>
    <row r="31" spans="7:9" ht="15">
      <c r="G31" s="159"/>
      <c r="H31" s="159"/>
      <c r="I31" s="159"/>
    </row>
    <row r="32" spans="7:9" ht="15">
      <c r="G32" s="159"/>
      <c r="H32" s="159"/>
      <c r="I32" s="159"/>
    </row>
    <row r="33" spans="7:9" ht="15">
      <c r="G33" s="159"/>
      <c r="H33" s="159"/>
      <c r="I33" s="159"/>
    </row>
    <row r="34" spans="7:9" ht="15">
      <c r="G34" s="158"/>
      <c r="H34" s="158"/>
      <c r="I34" s="158"/>
    </row>
    <row r="35" spans="7:9" ht="15">
      <c r="G35" s="158"/>
      <c r="H35" s="158"/>
      <c r="I35" s="158"/>
    </row>
  </sheetData>
  <mergeCells count="21">
    <mergeCell ref="A25:F25"/>
    <mergeCell ref="A26:F26"/>
    <mergeCell ref="A22:F22"/>
    <mergeCell ref="A19:F19"/>
    <mergeCell ref="B1:J1"/>
    <mergeCell ref="B18:F18"/>
    <mergeCell ref="D3:I3"/>
    <mergeCell ref="B16:J16"/>
    <mergeCell ref="B4:J4"/>
    <mergeCell ref="B7:F7"/>
    <mergeCell ref="B11:F11"/>
    <mergeCell ref="B10:F10"/>
    <mergeCell ref="B23:F23"/>
    <mergeCell ref="B24:F24"/>
    <mergeCell ref="F2:H2"/>
    <mergeCell ref="B20:F20"/>
    <mergeCell ref="B21:F21"/>
    <mergeCell ref="B5:F5"/>
    <mergeCell ref="A6:F6"/>
    <mergeCell ref="A9:F9"/>
    <mergeCell ref="A13:F13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="80" zoomScaleNormal="80" workbookViewId="0" topLeftCell="A7">
      <selection activeCell="M42" sqref="M42"/>
    </sheetView>
  </sheetViews>
  <sheetFormatPr defaultColWidth="9.140625" defaultRowHeight="15"/>
  <cols>
    <col min="1" max="1" width="7.421875" style="16" bestFit="1" customWidth="1"/>
    <col min="2" max="2" width="8.8515625" style="16" customWidth="1"/>
    <col min="3" max="3" width="11.00390625" style="16" customWidth="1"/>
    <col min="4" max="4" width="8.28125" style="199" customWidth="1"/>
    <col min="5" max="5" width="57.28125" style="16" customWidth="1"/>
    <col min="6" max="8" width="15.140625" style="16" customWidth="1"/>
    <col min="9" max="16384" width="9.140625" style="16" customWidth="1"/>
  </cols>
  <sheetData>
    <row r="1" spans="1:8" ht="18" customHeight="1">
      <c r="A1" s="77"/>
      <c r="B1" s="77"/>
      <c r="C1" s="77"/>
      <c r="D1" s="77"/>
      <c r="E1" s="77"/>
      <c r="F1" s="77"/>
      <c r="G1" s="77"/>
      <c r="H1" s="77"/>
    </row>
    <row r="2" spans="1:8" ht="18.75">
      <c r="A2" s="77"/>
      <c r="B2" s="77"/>
      <c r="C2" s="77"/>
      <c r="D2" s="77"/>
      <c r="E2" s="77"/>
      <c r="F2" s="77"/>
      <c r="G2" s="78"/>
      <c r="H2" s="78"/>
    </row>
    <row r="3" spans="1:8" ht="18" customHeight="1">
      <c r="A3" s="249" t="s">
        <v>186</v>
      </c>
      <c r="B3" s="250"/>
      <c r="C3" s="250"/>
      <c r="D3" s="250"/>
      <c r="E3" s="250"/>
      <c r="F3" s="250"/>
      <c r="G3" s="250"/>
      <c r="H3" s="250"/>
    </row>
    <row r="4" spans="1:8" ht="18.75">
      <c r="A4" s="77"/>
      <c r="B4" s="77"/>
      <c r="C4" s="77"/>
      <c r="D4" s="77"/>
      <c r="E4" s="77"/>
      <c r="F4" s="77"/>
      <c r="G4" s="78"/>
      <c r="H4" s="78"/>
    </row>
    <row r="5" spans="1:8" ht="15.75">
      <c r="A5" s="249" t="s">
        <v>189</v>
      </c>
      <c r="B5" s="251"/>
      <c r="C5" s="251"/>
      <c r="D5" s="251"/>
      <c r="E5" s="251"/>
      <c r="F5" s="251"/>
      <c r="G5" s="251"/>
      <c r="H5" s="251"/>
    </row>
    <row r="6" spans="1:8" ht="18.75">
      <c r="A6" s="77"/>
      <c r="B6" s="77"/>
      <c r="C6" s="77"/>
      <c r="D6" s="77"/>
      <c r="E6" s="77"/>
      <c r="F6" s="77"/>
      <c r="G6" s="78"/>
      <c r="H6" s="78"/>
    </row>
    <row r="7" spans="1:10" ht="30">
      <c r="A7" s="79" t="s">
        <v>11</v>
      </c>
      <c r="B7" s="79" t="s">
        <v>12</v>
      </c>
      <c r="C7" s="79" t="s">
        <v>209</v>
      </c>
      <c r="D7" s="48" t="s">
        <v>210</v>
      </c>
      <c r="E7" s="80" t="s">
        <v>23</v>
      </c>
      <c r="F7" s="91" t="s">
        <v>180</v>
      </c>
      <c r="G7" s="91" t="s">
        <v>172</v>
      </c>
      <c r="H7" s="91" t="s">
        <v>183</v>
      </c>
      <c r="I7" s="79" t="s">
        <v>159</v>
      </c>
      <c r="J7" s="79" t="s">
        <v>159</v>
      </c>
    </row>
    <row r="8" spans="1:10" ht="15">
      <c r="A8" s="245">
        <v>1</v>
      </c>
      <c r="B8" s="245"/>
      <c r="C8" s="245"/>
      <c r="D8" s="245"/>
      <c r="E8" s="245"/>
      <c r="F8" s="81">
        <v>2</v>
      </c>
      <c r="G8" s="82">
        <v>3</v>
      </c>
      <c r="H8" s="82">
        <v>4</v>
      </c>
      <c r="I8" s="81" t="s">
        <v>213</v>
      </c>
      <c r="J8" s="83" t="s">
        <v>214</v>
      </c>
    </row>
    <row r="9" spans="1:10" ht="15.75" customHeight="1">
      <c r="A9" s="18">
        <v>6</v>
      </c>
      <c r="B9" s="18"/>
      <c r="C9" s="18"/>
      <c r="D9" s="197"/>
      <c r="E9" s="18" t="s">
        <v>13</v>
      </c>
      <c r="F9" s="194">
        <f>+F10+F13+F16+F19</f>
        <v>5526220.22</v>
      </c>
      <c r="G9" s="194">
        <f>+G10+G13+G16+G19</f>
        <v>13134116</v>
      </c>
      <c r="H9" s="194">
        <f>+H10+H13+H16+H19</f>
        <v>5666947.57</v>
      </c>
      <c r="I9" s="74">
        <f aca="true" t="shared" si="0" ref="I9:I21">+H9/F9*100</f>
        <v>102.54653894339376</v>
      </c>
      <c r="J9" s="74">
        <f>+H9/G9*100</f>
        <v>43.14677569468703</v>
      </c>
    </row>
    <row r="10" spans="1:10" ht="15">
      <c r="A10" s="18"/>
      <c r="B10" s="18">
        <v>63</v>
      </c>
      <c r="C10" s="18"/>
      <c r="D10" s="197"/>
      <c r="E10" s="18" t="s">
        <v>28</v>
      </c>
      <c r="F10" s="194">
        <f>+F11</f>
        <v>390245.87</v>
      </c>
      <c r="G10" s="194">
        <v>2588758</v>
      </c>
      <c r="H10" s="194">
        <f>+H11</f>
        <v>353004.13</v>
      </c>
      <c r="I10" s="74">
        <f t="shared" si="0"/>
        <v>90.4568522403581</v>
      </c>
      <c r="J10" s="74">
        <f aca="true" t="shared" si="1" ref="J10:J23">+H10/G10*100</f>
        <v>13.636042071139906</v>
      </c>
    </row>
    <row r="11" spans="1:10" ht="28.5" customHeight="1">
      <c r="A11" s="19"/>
      <c r="B11" s="19"/>
      <c r="C11" s="19">
        <v>632</v>
      </c>
      <c r="D11" s="198"/>
      <c r="E11" s="209" t="s">
        <v>171</v>
      </c>
      <c r="F11" s="195">
        <f aca="true" t="shared" si="2" ref="F11:H11">+F12</f>
        <v>390245.87</v>
      </c>
      <c r="G11" s="195"/>
      <c r="H11" s="195">
        <f t="shared" si="2"/>
        <v>353004.13</v>
      </c>
      <c r="I11" s="84">
        <f t="shared" si="0"/>
        <v>90.4568522403581</v>
      </c>
      <c r="J11" s="74"/>
    </row>
    <row r="12" spans="1:10" ht="15">
      <c r="A12" s="19"/>
      <c r="B12" s="19"/>
      <c r="C12" s="19"/>
      <c r="D12" s="202">
        <v>6323</v>
      </c>
      <c r="E12" s="19" t="s">
        <v>170</v>
      </c>
      <c r="F12" s="195">
        <v>390245.87</v>
      </c>
      <c r="G12" s="195"/>
      <c r="H12" s="195">
        <f>352070.13+934</f>
        <v>353004.13</v>
      </c>
      <c r="I12" s="84">
        <f t="shared" si="0"/>
        <v>90.4568522403581</v>
      </c>
      <c r="J12" s="74"/>
    </row>
    <row r="13" spans="1:10" ht="30">
      <c r="A13" s="20"/>
      <c r="B13" s="20">
        <v>65</v>
      </c>
      <c r="C13" s="20"/>
      <c r="D13" s="103"/>
      <c r="E13" s="18" t="s">
        <v>150</v>
      </c>
      <c r="F13" s="196">
        <f>+F14</f>
        <v>5066695.59</v>
      </c>
      <c r="G13" s="196">
        <v>10086933</v>
      </c>
      <c r="H13" s="196">
        <f>+H14</f>
        <v>5251254.57</v>
      </c>
      <c r="I13" s="74">
        <f t="shared" si="0"/>
        <v>103.64259065344797</v>
      </c>
      <c r="J13" s="74">
        <f t="shared" si="1"/>
        <v>52.05997273898816</v>
      </c>
    </row>
    <row r="14" spans="1:10" ht="15">
      <c r="A14" s="19"/>
      <c r="B14" s="19"/>
      <c r="C14" s="19">
        <v>652</v>
      </c>
      <c r="D14" s="198"/>
      <c r="E14" s="19" t="s">
        <v>169</v>
      </c>
      <c r="F14" s="195">
        <f>+F15</f>
        <v>5066695.59</v>
      </c>
      <c r="G14" s="195"/>
      <c r="H14" s="195">
        <f>+H15</f>
        <v>5251254.57</v>
      </c>
      <c r="I14" s="84">
        <f t="shared" si="0"/>
        <v>103.64259065344797</v>
      </c>
      <c r="J14" s="74"/>
    </row>
    <row r="15" spans="1:10" ht="15">
      <c r="A15" s="19"/>
      <c r="B15" s="19"/>
      <c r="C15" s="19"/>
      <c r="D15" s="202">
        <v>6526</v>
      </c>
      <c r="E15" s="19" t="s">
        <v>168</v>
      </c>
      <c r="F15" s="195">
        <v>5066695.59</v>
      </c>
      <c r="G15" s="195"/>
      <c r="H15" s="195">
        <v>5251254.57</v>
      </c>
      <c r="I15" s="84">
        <f t="shared" si="0"/>
        <v>103.64259065344797</v>
      </c>
      <c r="J15" s="74"/>
    </row>
    <row r="16" spans="1:10" ht="30">
      <c r="A16" s="20"/>
      <c r="B16" s="20">
        <v>66</v>
      </c>
      <c r="C16" s="20"/>
      <c r="D16" s="103"/>
      <c r="E16" s="18" t="s">
        <v>151</v>
      </c>
      <c r="F16" s="196">
        <f aca="true" t="shared" si="3" ref="F16:H17">+F17</f>
        <v>541.5</v>
      </c>
      <c r="G16" s="196">
        <v>1195</v>
      </c>
      <c r="H16" s="196">
        <f t="shared" si="3"/>
        <v>541.55</v>
      </c>
      <c r="I16" s="74">
        <f t="shared" si="0"/>
        <v>100.00923361034164</v>
      </c>
      <c r="J16" s="74">
        <f t="shared" si="1"/>
        <v>45.31799163179916</v>
      </c>
    </row>
    <row r="17" spans="1:10" ht="15">
      <c r="A17" s="19"/>
      <c r="B17" s="19"/>
      <c r="C17" s="19">
        <v>661</v>
      </c>
      <c r="D17" s="198"/>
      <c r="E17" s="209" t="s">
        <v>167</v>
      </c>
      <c r="F17" s="195">
        <f t="shared" si="3"/>
        <v>541.5</v>
      </c>
      <c r="G17" s="195"/>
      <c r="H17" s="195">
        <f t="shared" si="3"/>
        <v>541.55</v>
      </c>
      <c r="I17" s="84">
        <f t="shared" si="0"/>
        <v>100.00923361034164</v>
      </c>
      <c r="J17" s="74"/>
    </row>
    <row r="18" spans="1:10" ht="15">
      <c r="A18" s="19"/>
      <c r="B18" s="19"/>
      <c r="C18" s="19"/>
      <c r="D18" s="202">
        <v>6615</v>
      </c>
      <c r="E18" s="19" t="s">
        <v>166</v>
      </c>
      <c r="F18" s="195">
        <v>541.5</v>
      </c>
      <c r="G18" s="195"/>
      <c r="H18" s="195">
        <v>541.55</v>
      </c>
      <c r="I18" s="84">
        <f t="shared" si="0"/>
        <v>100.00923361034164</v>
      </c>
      <c r="J18" s="74"/>
    </row>
    <row r="19" spans="1:10" s="76" customFormat="1" ht="30">
      <c r="A19" s="20"/>
      <c r="B19" s="20">
        <v>67</v>
      </c>
      <c r="C19" s="20"/>
      <c r="D19" s="103"/>
      <c r="E19" s="75" t="s">
        <v>152</v>
      </c>
      <c r="F19" s="196">
        <f>+F20</f>
        <v>68737.26</v>
      </c>
      <c r="G19" s="196">
        <v>457230</v>
      </c>
      <c r="H19" s="196">
        <f>+H20</f>
        <v>62147.32</v>
      </c>
      <c r="I19" s="74">
        <f t="shared" si="0"/>
        <v>90.41285614236007</v>
      </c>
      <c r="J19" s="74">
        <f t="shared" si="1"/>
        <v>13.592135249218117</v>
      </c>
    </row>
    <row r="20" spans="1:10" ht="30">
      <c r="A20" s="19"/>
      <c r="B20" s="19"/>
      <c r="C20" s="19">
        <v>671</v>
      </c>
      <c r="D20" s="198"/>
      <c r="E20" s="86" t="s">
        <v>165</v>
      </c>
      <c r="F20" s="195">
        <f>+F21+F22</f>
        <v>68737.26</v>
      </c>
      <c r="G20" s="195"/>
      <c r="H20" s="195">
        <f>+H21+H22</f>
        <v>62147.32</v>
      </c>
      <c r="I20" s="84">
        <f t="shared" si="0"/>
        <v>90.41285614236007</v>
      </c>
      <c r="J20" s="74"/>
    </row>
    <row r="21" spans="1:10" ht="30">
      <c r="A21" s="19"/>
      <c r="B21" s="19"/>
      <c r="C21" s="19"/>
      <c r="D21" s="202">
        <v>6711</v>
      </c>
      <c r="E21" s="86" t="s">
        <v>163</v>
      </c>
      <c r="F21" s="195">
        <v>68737.26</v>
      </c>
      <c r="G21" s="195"/>
      <c r="H21" s="195">
        <f>30219.32+17.29</f>
        <v>30236.61</v>
      </c>
      <c r="I21" s="84">
        <f t="shared" si="0"/>
        <v>43.988675137763714</v>
      </c>
      <c r="J21" s="74"/>
    </row>
    <row r="22" spans="1:10" ht="30">
      <c r="A22" s="19"/>
      <c r="B22" s="19"/>
      <c r="C22" s="19"/>
      <c r="D22" s="202">
        <v>6712</v>
      </c>
      <c r="E22" s="86" t="s">
        <v>164</v>
      </c>
      <c r="F22" s="195">
        <v>0</v>
      </c>
      <c r="G22" s="195"/>
      <c r="H22" s="195">
        <v>31910.71</v>
      </c>
      <c r="I22" s="84">
        <v>0</v>
      </c>
      <c r="J22" s="74"/>
    </row>
    <row r="23" spans="1:10" ht="15">
      <c r="A23" s="252" t="s">
        <v>156</v>
      </c>
      <c r="B23" s="253"/>
      <c r="C23" s="253"/>
      <c r="D23" s="253"/>
      <c r="E23" s="253"/>
      <c r="F23" s="196">
        <f>+F9</f>
        <v>5526220.22</v>
      </c>
      <c r="G23" s="196">
        <f>+G9</f>
        <v>13134116</v>
      </c>
      <c r="H23" s="196">
        <f>+H9</f>
        <v>5666947.57</v>
      </c>
      <c r="I23" s="74">
        <f>+H23/F23*100</f>
        <v>102.54653894339376</v>
      </c>
      <c r="J23" s="74">
        <f t="shared" si="1"/>
        <v>43.14677569468703</v>
      </c>
    </row>
    <row r="34" spans="1:8" ht="15">
      <c r="A34" s="254" t="s">
        <v>190</v>
      </c>
      <c r="B34" s="255"/>
      <c r="C34" s="255"/>
      <c r="D34" s="255"/>
      <c r="E34" s="255"/>
      <c r="F34" s="255"/>
      <c r="G34" s="255"/>
      <c r="H34" s="255"/>
    </row>
    <row r="35" spans="1:8" ht="15">
      <c r="A35" s="88"/>
      <c r="B35" s="88"/>
      <c r="C35" s="167"/>
      <c r="D35" s="167"/>
      <c r="E35" s="88"/>
      <c r="F35" s="88"/>
      <c r="G35" s="22"/>
      <c r="H35" s="22"/>
    </row>
    <row r="36" spans="1:10" ht="30">
      <c r="A36" s="46" t="s">
        <v>11</v>
      </c>
      <c r="B36" s="79" t="s">
        <v>12</v>
      </c>
      <c r="C36" s="79" t="s">
        <v>211</v>
      </c>
      <c r="D36" s="47" t="s">
        <v>210</v>
      </c>
      <c r="E36" s="47" t="s">
        <v>161</v>
      </c>
      <c r="F36" s="91" t="s">
        <v>180</v>
      </c>
      <c r="G36" s="91" t="s">
        <v>172</v>
      </c>
      <c r="H36" s="91" t="s">
        <v>180</v>
      </c>
      <c r="I36" s="48" t="s">
        <v>159</v>
      </c>
      <c r="J36" s="48" t="s">
        <v>159</v>
      </c>
    </row>
    <row r="37" spans="1:10" ht="15">
      <c r="A37" s="245">
        <v>1</v>
      </c>
      <c r="B37" s="245"/>
      <c r="C37" s="245"/>
      <c r="D37" s="245"/>
      <c r="E37" s="245"/>
      <c r="F37" s="81">
        <v>2</v>
      </c>
      <c r="G37" s="82">
        <v>3</v>
      </c>
      <c r="H37" s="82">
        <v>4</v>
      </c>
      <c r="I37" s="81" t="s">
        <v>213</v>
      </c>
      <c r="J37" s="83" t="s">
        <v>214</v>
      </c>
    </row>
    <row r="38" spans="1:10" ht="15.75" customHeight="1">
      <c r="A38" s="18">
        <v>3</v>
      </c>
      <c r="B38" s="18"/>
      <c r="C38" s="18"/>
      <c r="D38" s="197"/>
      <c r="E38" s="18" t="s">
        <v>15</v>
      </c>
      <c r="F38" s="184">
        <f>+F39+F48+F75</f>
        <v>4113006.8799999994</v>
      </c>
      <c r="G38" s="184">
        <f>+G39+G48+G75</f>
        <v>9833964</v>
      </c>
      <c r="H38" s="184">
        <f>+H39+H48+H75</f>
        <v>3894384.230000001</v>
      </c>
      <c r="I38" s="89">
        <f aca="true" t="shared" si="4" ref="I38:I46">+H38/F38*100</f>
        <v>94.68460286164174</v>
      </c>
      <c r="J38" s="89">
        <f>+H38/G38*100</f>
        <v>39.60136756652761</v>
      </c>
    </row>
    <row r="39" spans="1:11" ht="15">
      <c r="A39" s="21"/>
      <c r="B39" s="33">
        <v>31</v>
      </c>
      <c r="C39" s="33"/>
      <c r="D39" s="203"/>
      <c r="E39" s="32" t="s">
        <v>16</v>
      </c>
      <c r="F39" s="185">
        <f>+F40+F43+F45</f>
        <v>685346.6799999998</v>
      </c>
      <c r="G39" s="185">
        <f>+'II. POSEBNI DIO '!C16+'II. POSEBNI DIO '!C77+'II. POSEBNI DIO '!C97</f>
        <v>1844848</v>
      </c>
      <c r="H39" s="185">
        <f>+H40+H43+H45</f>
        <v>741476.1100000001</v>
      </c>
      <c r="I39" s="102">
        <f t="shared" si="4"/>
        <v>108.18993242952608</v>
      </c>
      <c r="J39" s="102">
        <f aca="true" t="shared" si="5" ref="J39:J95">+H39/G39*100</f>
        <v>40.19171823369731</v>
      </c>
      <c r="K39" s="17"/>
    </row>
    <row r="40" spans="1:11" ht="15">
      <c r="A40" s="20"/>
      <c r="B40" s="23"/>
      <c r="C40" s="23">
        <v>311</v>
      </c>
      <c r="D40" s="200"/>
      <c r="E40" s="24" t="s">
        <v>54</v>
      </c>
      <c r="F40" s="189">
        <f>+F41+F42</f>
        <v>573637.6599999999</v>
      </c>
      <c r="G40" s="189"/>
      <c r="H40" s="189">
        <f>+H41+H42</f>
        <v>616204.65</v>
      </c>
      <c r="I40" s="89">
        <f t="shared" si="4"/>
        <v>107.42053616214808</v>
      </c>
      <c r="J40" s="89"/>
      <c r="K40" s="17"/>
    </row>
    <row r="41" spans="1:11" ht="15">
      <c r="A41" s="20"/>
      <c r="B41" s="25"/>
      <c r="C41" s="25"/>
      <c r="D41" s="25">
        <v>3111</v>
      </c>
      <c r="E41" s="26" t="s">
        <v>55</v>
      </c>
      <c r="F41" s="190">
        <f>23939.49+412989.99+135657.11</f>
        <v>572586.59</v>
      </c>
      <c r="G41" s="190"/>
      <c r="H41" s="190">
        <f>+'II. POSEBNI DIO '!D17+'II. POSEBNI DIO '!D78+'II. POSEBNI DIO '!D98</f>
        <v>615128.03</v>
      </c>
      <c r="I41" s="73">
        <f t="shared" si="4"/>
        <v>107.42969548064339</v>
      </c>
      <c r="J41" s="89"/>
      <c r="K41" s="17"/>
    </row>
    <row r="42" spans="1:11" ht="15">
      <c r="A42" s="20"/>
      <c r="B42" s="25"/>
      <c r="C42" s="25"/>
      <c r="D42" s="25">
        <v>3113</v>
      </c>
      <c r="E42" s="26" t="s">
        <v>57</v>
      </c>
      <c r="F42" s="190">
        <v>1051.07</v>
      </c>
      <c r="G42" s="190"/>
      <c r="H42" s="190">
        <f>+'II. POSEBNI DIO '!D18</f>
        <v>1076.62</v>
      </c>
      <c r="I42" s="73">
        <f t="shared" si="4"/>
        <v>102.43085617513582</v>
      </c>
      <c r="J42" s="89"/>
      <c r="K42" s="17"/>
    </row>
    <row r="43" spans="1:11" ht="15">
      <c r="A43" s="20"/>
      <c r="B43" s="23"/>
      <c r="C43" s="23">
        <v>312</v>
      </c>
      <c r="D43" s="200"/>
      <c r="E43" s="24" t="s">
        <v>58</v>
      </c>
      <c r="F43" s="189">
        <f>+F44</f>
        <v>17841.94</v>
      </c>
      <c r="G43" s="189"/>
      <c r="H43" s="189">
        <f>+H44</f>
        <v>23742.91</v>
      </c>
      <c r="I43" s="89">
        <f t="shared" si="4"/>
        <v>133.07358953118327</v>
      </c>
      <c r="J43" s="89"/>
      <c r="K43" s="17"/>
    </row>
    <row r="44" spans="1:11" ht="15">
      <c r="A44" s="20"/>
      <c r="B44" s="25"/>
      <c r="D44" s="25">
        <v>3121</v>
      </c>
      <c r="E44" s="26" t="s">
        <v>58</v>
      </c>
      <c r="F44" s="190">
        <v>17841.94</v>
      </c>
      <c r="G44" s="190"/>
      <c r="H44" s="190">
        <f>+'II. POSEBNI DIO '!D19</f>
        <v>23742.91</v>
      </c>
      <c r="I44" s="73">
        <f t="shared" si="4"/>
        <v>133.07358953118327</v>
      </c>
      <c r="J44" s="89"/>
      <c r="K44" s="17"/>
    </row>
    <row r="45" spans="1:11" ht="15">
      <c r="A45" s="20"/>
      <c r="B45" s="104"/>
      <c r="C45" s="104">
        <v>313</v>
      </c>
      <c r="D45" s="200"/>
      <c r="E45" s="24" t="s">
        <v>60</v>
      </c>
      <c r="F45" s="189">
        <f>+F46+F47</f>
        <v>93867.08</v>
      </c>
      <c r="G45" s="189"/>
      <c r="H45" s="189">
        <f>+H46+H47</f>
        <v>101528.54999999999</v>
      </c>
      <c r="I45" s="89">
        <f t="shared" si="4"/>
        <v>108.16204147396509</v>
      </c>
      <c r="J45" s="89"/>
      <c r="K45" s="17"/>
    </row>
    <row r="46" spans="1:11" ht="15">
      <c r="A46" s="20"/>
      <c r="B46" s="105"/>
      <c r="C46" s="105"/>
      <c r="D46" s="105">
        <v>3132</v>
      </c>
      <c r="E46" s="26" t="s">
        <v>62</v>
      </c>
      <c r="F46" s="190">
        <f>62330.03+4730.56+26806.49</f>
        <v>93867.08</v>
      </c>
      <c r="G46" s="190"/>
      <c r="H46" s="190">
        <f>+'II. POSEBNI DIO '!D20+'II. POSEBNI DIO '!D79+'II. POSEBNI DIO '!D99</f>
        <v>101528.54999999999</v>
      </c>
      <c r="I46" s="73">
        <f t="shared" si="4"/>
        <v>108.16204147396509</v>
      </c>
      <c r="J46" s="89"/>
      <c r="K46" s="17"/>
    </row>
    <row r="47" spans="1:11" ht="15">
      <c r="A47" s="20"/>
      <c r="B47" s="105"/>
      <c r="C47" s="105"/>
      <c r="D47" s="105">
        <v>3133</v>
      </c>
      <c r="E47" s="29" t="s">
        <v>64</v>
      </c>
      <c r="F47" s="190">
        <v>0</v>
      </c>
      <c r="G47" s="190"/>
      <c r="H47" s="190">
        <f>+'II. POSEBNI DIO '!D21</f>
        <v>0</v>
      </c>
      <c r="I47" s="73">
        <v>0</v>
      </c>
      <c r="J47" s="89"/>
      <c r="K47" s="17"/>
    </row>
    <row r="48" spans="1:11" ht="15">
      <c r="A48" s="21"/>
      <c r="B48" s="106">
        <v>32</v>
      </c>
      <c r="C48" s="106"/>
      <c r="D48" s="203"/>
      <c r="E48" s="21" t="s">
        <v>24</v>
      </c>
      <c r="F48" s="188">
        <f>+F49+F53+F59+F69</f>
        <v>3427660.1999999997</v>
      </c>
      <c r="G48" s="188">
        <f>+'II. POSEBNI DIO '!C13+'II. POSEBNI DIO '!C22+'II. POSEBNI DIO '!C56+'II. POSEBNI DIO '!C60+'II. POSEBNI DIO '!C64+'II. POSEBNI DIO '!C73+'II. POSEBNI DIO '!C80+'II. POSEBNI DIO '!C100</f>
        <v>7987391</v>
      </c>
      <c r="H48" s="188">
        <f>+H49+H53+H59+H69</f>
        <v>3151455.4000000004</v>
      </c>
      <c r="I48" s="102">
        <f aca="true" t="shared" si="6" ref="I48:I57">+H48/F48*100</f>
        <v>91.94188502115819</v>
      </c>
      <c r="J48" s="102">
        <f t="shared" si="5"/>
        <v>39.455379109398805</v>
      </c>
      <c r="K48" s="17"/>
    </row>
    <row r="49" spans="1:11" ht="15">
      <c r="A49" s="20"/>
      <c r="B49" s="27"/>
      <c r="C49" s="27">
        <v>321</v>
      </c>
      <c r="D49" s="200"/>
      <c r="E49" s="24" t="s">
        <v>65</v>
      </c>
      <c r="F49" s="189">
        <f>+F50+F51+F52</f>
        <v>82737.08</v>
      </c>
      <c r="G49" s="189"/>
      <c r="H49" s="189">
        <f>+H50+H51+H52</f>
        <v>19915.079999999998</v>
      </c>
      <c r="I49" s="89">
        <f t="shared" si="6"/>
        <v>24.07032010315085</v>
      </c>
      <c r="J49" s="89"/>
      <c r="K49" s="17"/>
    </row>
    <row r="50" spans="1:11" ht="15">
      <c r="A50" s="20"/>
      <c r="B50" s="28"/>
      <c r="C50" s="28"/>
      <c r="D50" s="28">
        <v>3211</v>
      </c>
      <c r="E50" s="26" t="s">
        <v>67</v>
      </c>
      <c r="F50" s="190">
        <v>2808.37</v>
      </c>
      <c r="G50" s="190"/>
      <c r="H50" s="190">
        <f>+'II. POSEBNI DIO '!D23+'II. POSEBNI DIO '!D57+'II. POSEBNI DIO '!D81+'II. POSEBNI DIO '!D101</f>
        <v>2339.3</v>
      </c>
      <c r="I50" s="73">
        <f t="shared" si="6"/>
        <v>83.29742875760674</v>
      </c>
      <c r="J50" s="89"/>
      <c r="K50" s="17"/>
    </row>
    <row r="51" spans="1:11" ht="15">
      <c r="A51" s="20"/>
      <c r="B51" s="28"/>
      <c r="C51" s="28"/>
      <c r="D51" s="28">
        <v>3212</v>
      </c>
      <c r="E51" s="26" t="s">
        <v>69</v>
      </c>
      <c r="F51" s="190">
        <v>16220.86</v>
      </c>
      <c r="G51" s="190"/>
      <c r="H51" s="190">
        <f>+'II. POSEBNI DIO '!D24</f>
        <v>16211.46</v>
      </c>
      <c r="I51" s="73">
        <f t="shared" si="6"/>
        <v>99.9420499283022</v>
      </c>
      <c r="J51" s="89"/>
      <c r="K51" s="17"/>
    </row>
    <row r="52" spans="1:11" ht="15">
      <c r="A52" s="20"/>
      <c r="B52" s="28"/>
      <c r="C52" s="28"/>
      <c r="D52" s="28">
        <v>3213</v>
      </c>
      <c r="E52" s="26" t="s">
        <v>71</v>
      </c>
      <c r="F52" s="190">
        <f>1307.34+9360.12+53040.39</f>
        <v>63707.85</v>
      </c>
      <c r="G52" s="190"/>
      <c r="H52" s="190">
        <f>+'II. POSEBNI DIO '!D25+'II. POSEBNI DIO '!D82+'II. POSEBNI DIO '!D102</f>
        <v>1364.32</v>
      </c>
      <c r="I52" s="73">
        <f t="shared" si="6"/>
        <v>2.141525730345632</v>
      </c>
      <c r="J52" s="89"/>
      <c r="K52" s="17"/>
    </row>
    <row r="53" spans="1:11" ht="15">
      <c r="A53" s="20"/>
      <c r="B53" s="27"/>
      <c r="C53" s="27">
        <v>322</v>
      </c>
      <c r="D53" s="200"/>
      <c r="E53" s="24" t="s">
        <v>72</v>
      </c>
      <c r="F53" s="189">
        <f>+F54+F55+F56+F57+F58</f>
        <v>54038.67999999999</v>
      </c>
      <c r="G53" s="189"/>
      <c r="H53" s="189">
        <f>+H54+H55+H56+H57+H58</f>
        <v>41608.53999999999</v>
      </c>
      <c r="I53" s="89">
        <f t="shared" si="6"/>
        <v>76.99769868546011</v>
      </c>
      <c r="J53" s="89"/>
      <c r="K53" s="17"/>
    </row>
    <row r="54" spans="1:11" ht="15">
      <c r="A54" s="20"/>
      <c r="B54" s="28"/>
      <c r="C54" s="204"/>
      <c r="D54" s="28">
        <v>3221</v>
      </c>
      <c r="E54" s="26" t="s">
        <v>74</v>
      </c>
      <c r="F54" s="190">
        <v>12722.88</v>
      </c>
      <c r="G54" s="190"/>
      <c r="H54" s="190">
        <f>+'II. POSEBNI DIO '!D26</f>
        <v>5760.92</v>
      </c>
      <c r="I54" s="73">
        <f t="shared" si="6"/>
        <v>45.27999949696924</v>
      </c>
      <c r="J54" s="89"/>
      <c r="K54" s="17"/>
    </row>
    <row r="55" spans="1:11" ht="15">
      <c r="A55" s="20"/>
      <c r="B55" s="28"/>
      <c r="C55" s="204"/>
      <c r="D55" s="28">
        <v>3223</v>
      </c>
      <c r="E55" s="26" t="s">
        <v>76</v>
      </c>
      <c r="F55" s="190">
        <v>41025.84</v>
      </c>
      <c r="G55" s="190"/>
      <c r="H55" s="190">
        <f>+'II. POSEBNI DIO '!D27</f>
        <v>34491.52</v>
      </c>
      <c r="I55" s="73">
        <f t="shared" si="6"/>
        <v>84.0726722475396</v>
      </c>
      <c r="J55" s="89"/>
      <c r="K55" s="17"/>
    </row>
    <row r="56" spans="1:11" ht="15">
      <c r="A56" s="20"/>
      <c r="B56" s="28"/>
      <c r="C56" s="204"/>
      <c r="D56" s="28">
        <v>3224</v>
      </c>
      <c r="E56" s="26" t="s">
        <v>78</v>
      </c>
      <c r="F56" s="190">
        <v>187.67</v>
      </c>
      <c r="G56" s="190"/>
      <c r="H56" s="190">
        <f>+'II. POSEBNI DIO '!D28+'II. POSEBNI DIO '!D83+'II. POSEBNI DIO '!D103</f>
        <v>0</v>
      </c>
      <c r="I56" s="89">
        <f t="shared" si="6"/>
        <v>0</v>
      </c>
      <c r="J56" s="89"/>
      <c r="K56" s="17"/>
    </row>
    <row r="57" spans="1:11" ht="15">
      <c r="A57" s="20"/>
      <c r="B57" s="28"/>
      <c r="C57" s="204"/>
      <c r="D57" s="28">
        <v>3225</v>
      </c>
      <c r="E57" s="26" t="s">
        <v>80</v>
      </c>
      <c r="F57" s="190">
        <v>102.29</v>
      </c>
      <c r="G57" s="190"/>
      <c r="H57" s="190">
        <f>+'II. POSEBNI DIO '!D29</f>
        <v>53.09</v>
      </c>
      <c r="I57" s="73">
        <f t="shared" si="6"/>
        <v>51.901456642878095</v>
      </c>
      <c r="J57" s="89"/>
      <c r="K57" s="17"/>
    </row>
    <row r="58" spans="1:11" ht="15">
      <c r="A58" s="20"/>
      <c r="B58" s="28"/>
      <c r="C58" s="204"/>
      <c r="D58" s="28">
        <v>3227</v>
      </c>
      <c r="E58" s="26" t="s">
        <v>82</v>
      </c>
      <c r="F58" s="190">
        <v>0</v>
      </c>
      <c r="G58" s="190"/>
      <c r="H58" s="190">
        <f>+'II. POSEBNI DIO '!D30+'II. POSEBNI DIO '!D84+'II. POSEBNI DIO '!D104</f>
        <v>1303.01</v>
      </c>
      <c r="I58" s="73">
        <v>0</v>
      </c>
      <c r="J58" s="89"/>
      <c r="K58" s="17"/>
    </row>
    <row r="59" spans="1:11" ht="15">
      <c r="A59" s="20"/>
      <c r="B59" s="27"/>
      <c r="C59" s="27">
        <v>323</v>
      </c>
      <c r="D59" s="200"/>
      <c r="E59" s="24" t="s">
        <v>49</v>
      </c>
      <c r="F59" s="189">
        <f>+F60+F61+F62+F63+F64+F65+F66+F67+F68</f>
        <v>3278825.37</v>
      </c>
      <c r="G59" s="189"/>
      <c r="H59" s="189">
        <f>+H60+H61+H62+H63+H64+H65+H66+H67+H68</f>
        <v>3078064.2700000005</v>
      </c>
      <c r="I59" s="89">
        <f aca="true" t="shared" si="7" ref="I59:I74">+H59/F59*100</f>
        <v>93.8770420091022</v>
      </c>
      <c r="J59" s="89"/>
      <c r="K59" s="17"/>
    </row>
    <row r="60" spans="1:11" ht="15">
      <c r="A60" s="20"/>
      <c r="B60" s="28"/>
      <c r="C60" s="28"/>
      <c r="D60" s="28">
        <v>3231</v>
      </c>
      <c r="E60" s="26" t="s">
        <v>84</v>
      </c>
      <c r="F60" s="190">
        <v>24322.5</v>
      </c>
      <c r="G60" s="190"/>
      <c r="H60" s="190">
        <f>+'II. POSEBNI DIO '!D31</f>
        <v>29998.43</v>
      </c>
      <c r="I60" s="73">
        <f t="shared" si="7"/>
        <v>123.33612909857128</v>
      </c>
      <c r="J60" s="89"/>
      <c r="K60" s="17"/>
    </row>
    <row r="61" spans="1:11" ht="15">
      <c r="A61" s="20"/>
      <c r="B61" s="28"/>
      <c r="C61" s="28"/>
      <c r="D61" s="28">
        <v>3232</v>
      </c>
      <c r="E61" s="26" t="s">
        <v>86</v>
      </c>
      <c r="F61" s="187">
        <f>27528.78+36869.55+6506.39</f>
        <v>70904.72</v>
      </c>
      <c r="G61" s="187"/>
      <c r="H61" s="187">
        <f>+'II. POSEBNI DIO '!D32+'II. POSEBNI DIO '!D85+'II. POSEBNI DIO '!D105</f>
        <v>30199.81</v>
      </c>
      <c r="I61" s="73">
        <f t="shared" si="7"/>
        <v>42.5921010618193</v>
      </c>
      <c r="J61" s="89"/>
      <c r="K61" s="17"/>
    </row>
    <row r="62" spans="1:11" ht="15">
      <c r="A62" s="20"/>
      <c r="B62" s="28"/>
      <c r="C62" s="28"/>
      <c r="D62" s="28">
        <v>3233</v>
      </c>
      <c r="E62" s="26" t="s">
        <v>88</v>
      </c>
      <c r="F62" s="187">
        <f>3386.83+17559.1+99501.58</f>
        <v>120447.51000000001</v>
      </c>
      <c r="G62" s="187"/>
      <c r="H62" s="187">
        <f>+'II. POSEBNI DIO '!D33+'II. POSEBNI DIO '!D86+'II. POSEBNI DIO '!D106</f>
        <v>6176.07</v>
      </c>
      <c r="I62" s="73">
        <f t="shared" si="7"/>
        <v>5.127602886933901</v>
      </c>
      <c r="J62" s="89"/>
      <c r="K62" s="17"/>
    </row>
    <row r="63" spans="1:11" ht="15">
      <c r="A63" s="20"/>
      <c r="B63" s="28"/>
      <c r="C63" s="28"/>
      <c r="D63" s="28">
        <v>3234</v>
      </c>
      <c r="E63" s="26" t="s">
        <v>51</v>
      </c>
      <c r="F63" s="187">
        <f>5093.65+312.44</f>
        <v>5406.089999999999</v>
      </c>
      <c r="G63" s="187"/>
      <c r="H63" s="187">
        <f>+'II. POSEBNI DIO '!D14+'II. POSEBNI DIO '!D34</f>
        <v>7406.950000000001</v>
      </c>
      <c r="I63" s="73">
        <f t="shared" si="7"/>
        <v>137.01122252866676</v>
      </c>
      <c r="J63" s="89"/>
      <c r="K63" s="17"/>
    </row>
    <row r="64" spans="1:11" ht="15">
      <c r="A64" s="20"/>
      <c r="B64" s="28"/>
      <c r="C64" s="28"/>
      <c r="D64" s="28">
        <v>3235</v>
      </c>
      <c r="E64" s="26" t="s">
        <v>90</v>
      </c>
      <c r="F64" s="187">
        <v>9139.93</v>
      </c>
      <c r="G64" s="187"/>
      <c r="H64" s="187">
        <f>+'II. POSEBNI DIO '!D35+'II. POSEBNI DIO '!D74+'II. POSEBNI DIO '!D87+'II. POSEBNI DIO '!D107</f>
        <v>47748.94</v>
      </c>
      <c r="I64" s="73">
        <f t="shared" si="7"/>
        <v>522.4212876903871</v>
      </c>
      <c r="J64" s="89"/>
      <c r="K64" s="17"/>
    </row>
    <row r="65" spans="1:11" ht="15">
      <c r="A65" s="20"/>
      <c r="B65" s="28"/>
      <c r="C65" s="28"/>
      <c r="D65" s="28">
        <v>3236</v>
      </c>
      <c r="E65" s="26" t="s">
        <v>92</v>
      </c>
      <c r="F65" s="187">
        <v>1667.41</v>
      </c>
      <c r="G65" s="187"/>
      <c r="H65" s="187">
        <f>+'II. POSEBNI DIO '!D36</f>
        <v>25.36</v>
      </c>
      <c r="I65" s="73">
        <f t="shared" si="7"/>
        <v>1.5209216689356546</v>
      </c>
      <c r="J65" s="89"/>
      <c r="K65" s="17"/>
    </row>
    <row r="66" spans="1:11" ht="15">
      <c r="A66" s="20"/>
      <c r="B66" s="28"/>
      <c r="C66" s="28"/>
      <c r="D66" s="28">
        <v>3237</v>
      </c>
      <c r="E66" s="26" t="s">
        <v>94</v>
      </c>
      <c r="F66" s="187">
        <f>17308.87+736.62+4174.14</f>
        <v>22219.629999999997</v>
      </c>
      <c r="G66" s="187"/>
      <c r="H66" s="187">
        <f>+'II. POSEBNI DIO '!D37+'II. POSEBNI DIO '!D88+'II. POSEBNI DIO '!D108</f>
        <v>21156.989999999998</v>
      </c>
      <c r="I66" s="73">
        <f t="shared" si="7"/>
        <v>95.2175621286223</v>
      </c>
      <c r="J66" s="89"/>
      <c r="K66" s="17"/>
    </row>
    <row r="67" spans="1:11" ht="15.75">
      <c r="A67" s="20"/>
      <c r="B67" s="28"/>
      <c r="C67" s="28"/>
      <c r="D67" s="28">
        <v>3238</v>
      </c>
      <c r="E67" s="66" t="s">
        <v>134</v>
      </c>
      <c r="F67" s="187">
        <f>5904.98+194111.39+33461.6</f>
        <v>233477.97000000003</v>
      </c>
      <c r="G67" s="187"/>
      <c r="H67" s="187">
        <f>+'II. POSEBNI DIO '!D65+'II. POSEBNI DIO '!D89+'II. POSEBNI DIO '!D109</f>
        <v>138917.48</v>
      </c>
      <c r="I67" s="73">
        <f t="shared" si="7"/>
        <v>59.49918101480838</v>
      </c>
      <c r="J67" s="89"/>
      <c r="K67" s="17"/>
    </row>
    <row r="68" spans="1:11" ht="15">
      <c r="A68" s="20"/>
      <c r="B68" s="28"/>
      <c r="C68" s="28"/>
      <c r="D68" s="28">
        <v>3239</v>
      </c>
      <c r="E68" s="26" t="s">
        <v>96</v>
      </c>
      <c r="F68" s="187">
        <v>2791239.61</v>
      </c>
      <c r="G68" s="187"/>
      <c r="H68" s="187">
        <f>+'II. POSEBNI DIO '!D38+'II. POSEBNI DIO '!D61+'II. POSEBNI DIO '!D90+'II. POSEBNI DIO '!D110</f>
        <v>2796434.24</v>
      </c>
      <c r="I68" s="73">
        <f t="shared" si="7"/>
        <v>100.18610476798158</v>
      </c>
      <c r="J68" s="89"/>
      <c r="K68" s="17"/>
    </row>
    <row r="69" spans="1:11" ht="15">
      <c r="A69" s="20"/>
      <c r="B69" s="27"/>
      <c r="C69" s="27">
        <v>329</v>
      </c>
      <c r="D69" s="198"/>
      <c r="E69" s="24" t="s">
        <v>97</v>
      </c>
      <c r="F69" s="186">
        <f>+F70+F71+F72+F73+F74</f>
        <v>12059.07</v>
      </c>
      <c r="G69" s="186"/>
      <c r="H69" s="186">
        <f>+H70+H71+H72+H73+H74</f>
        <v>11867.509999999998</v>
      </c>
      <c r="I69" s="89">
        <f t="shared" si="7"/>
        <v>98.41148612621039</v>
      </c>
      <c r="J69" s="89"/>
      <c r="K69" s="17"/>
    </row>
    <row r="70" spans="1:11" ht="30">
      <c r="A70" s="20"/>
      <c r="B70" s="28"/>
      <c r="C70" s="204"/>
      <c r="D70" s="28">
        <v>3291</v>
      </c>
      <c r="E70" s="210" t="s">
        <v>99</v>
      </c>
      <c r="F70" s="187">
        <v>7270.28</v>
      </c>
      <c r="G70" s="187"/>
      <c r="H70" s="187">
        <f>+'II. POSEBNI DIO '!D39</f>
        <v>7919.95</v>
      </c>
      <c r="I70" s="73">
        <f t="shared" si="7"/>
        <v>108.93596945372117</v>
      </c>
      <c r="J70" s="89"/>
      <c r="K70" s="17"/>
    </row>
    <row r="71" spans="1:10" ht="15">
      <c r="A71" s="20"/>
      <c r="B71" s="28"/>
      <c r="C71" s="204"/>
      <c r="D71" s="28">
        <v>3292</v>
      </c>
      <c r="E71" s="26" t="s">
        <v>101</v>
      </c>
      <c r="F71" s="187">
        <v>2266.68</v>
      </c>
      <c r="G71" s="187"/>
      <c r="H71" s="187">
        <f>+'II. POSEBNI DIO '!D40</f>
        <v>2266.68</v>
      </c>
      <c r="I71" s="73">
        <f t="shared" si="7"/>
        <v>100</v>
      </c>
      <c r="J71" s="89"/>
    </row>
    <row r="72" spans="1:10" ht="15">
      <c r="A72" s="20"/>
      <c r="B72" s="28"/>
      <c r="C72" s="204"/>
      <c r="D72" s="28">
        <v>3293</v>
      </c>
      <c r="E72" s="26" t="s">
        <v>103</v>
      </c>
      <c r="F72" s="187">
        <v>837.12</v>
      </c>
      <c r="G72" s="187"/>
      <c r="H72" s="187">
        <f>+'II. POSEBNI DIO '!D41+'II. POSEBNI DIO '!D91+'II. POSEBNI DIO '!D111</f>
        <v>408.73</v>
      </c>
      <c r="I72" s="73">
        <f t="shared" si="7"/>
        <v>48.82573585626911</v>
      </c>
      <c r="J72" s="89"/>
    </row>
    <row r="73" spans="1:10" ht="15">
      <c r="A73" s="20"/>
      <c r="B73" s="28"/>
      <c r="C73" s="204"/>
      <c r="D73" s="28">
        <v>3294</v>
      </c>
      <c r="E73" s="26" t="s">
        <v>105</v>
      </c>
      <c r="F73" s="187">
        <v>73.66</v>
      </c>
      <c r="G73" s="187"/>
      <c r="H73" s="187">
        <f>+'II. POSEBNI DIO '!D42</f>
        <v>73.66</v>
      </c>
      <c r="I73" s="73">
        <f t="shared" si="7"/>
        <v>100</v>
      </c>
      <c r="J73" s="89"/>
    </row>
    <row r="74" spans="1:10" ht="15">
      <c r="A74" s="20"/>
      <c r="B74" s="28"/>
      <c r="C74" s="204"/>
      <c r="D74" s="28">
        <v>3299</v>
      </c>
      <c r="E74" s="26" t="s">
        <v>97</v>
      </c>
      <c r="F74" s="187">
        <v>1611.33</v>
      </c>
      <c r="G74" s="187"/>
      <c r="H74" s="187">
        <f>+'II. POSEBNI DIO '!D43</f>
        <v>1198.49</v>
      </c>
      <c r="I74" s="73">
        <f t="shared" si="7"/>
        <v>74.37892920754905</v>
      </c>
      <c r="J74" s="89"/>
    </row>
    <row r="75" spans="1:10" ht="15">
      <c r="A75" s="21"/>
      <c r="B75" s="34">
        <v>34</v>
      </c>
      <c r="C75" s="34"/>
      <c r="D75" s="198"/>
      <c r="E75" s="35" t="s">
        <v>38</v>
      </c>
      <c r="F75" s="185">
        <f>+F76</f>
        <v>0</v>
      </c>
      <c r="G75" s="185">
        <f>+'II. POSEBNI DIO '!C44</f>
        <v>1725</v>
      </c>
      <c r="H75" s="185">
        <f>+H76</f>
        <v>1452.72</v>
      </c>
      <c r="I75" s="102">
        <v>0</v>
      </c>
      <c r="J75" s="102">
        <f t="shared" si="5"/>
        <v>84.21565217391304</v>
      </c>
    </row>
    <row r="76" spans="1:10" ht="15">
      <c r="A76" s="20"/>
      <c r="B76" s="27"/>
      <c r="C76" s="27">
        <v>343</v>
      </c>
      <c r="D76" s="198"/>
      <c r="E76" s="24" t="s">
        <v>108</v>
      </c>
      <c r="F76" s="186">
        <f>+F77+F78+F79</f>
        <v>0</v>
      </c>
      <c r="G76" s="186"/>
      <c r="H76" s="186">
        <f>+H77+H78+H79</f>
        <v>1452.72</v>
      </c>
      <c r="I76" s="89">
        <v>0</v>
      </c>
      <c r="J76" s="89"/>
    </row>
    <row r="77" spans="1:10" ht="15">
      <c r="A77" s="20"/>
      <c r="B77" s="28"/>
      <c r="C77" s="28"/>
      <c r="D77" s="28">
        <v>3431</v>
      </c>
      <c r="E77" s="26" t="s">
        <v>110</v>
      </c>
      <c r="F77" s="187">
        <v>0</v>
      </c>
      <c r="G77" s="187"/>
      <c r="H77" s="187">
        <f>+'II. POSEBNI DIO '!D45</f>
        <v>0</v>
      </c>
      <c r="I77" s="73">
        <v>0</v>
      </c>
      <c r="J77" s="89"/>
    </row>
    <row r="78" spans="1:10" ht="15">
      <c r="A78" s="20"/>
      <c r="B78" s="28"/>
      <c r="C78" s="28"/>
      <c r="D78" s="28">
        <v>3433</v>
      </c>
      <c r="E78" s="26" t="s">
        <v>112</v>
      </c>
      <c r="F78" s="187">
        <v>0</v>
      </c>
      <c r="G78" s="187"/>
      <c r="H78" s="187">
        <f>+'II. POSEBNI DIO '!D46</f>
        <v>0</v>
      </c>
      <c r="I78" s="73">
        <v>0</v>
      </c>
      <c r="J78" s="89"/>
    </row>
    <row r="79" spans="1:10" ht="15">
      <c r="A79" s="20"/>
      <c r="B79" s="28"/>
      <c r="C79" s="28"/>
      <c r="D79" s="28">
        <v>3434</v>
      </c>
      <c r="E79" s="26" t="s">
        <v>114</v>
      </c>
      <c r="F79" s="187">
        <v>0</v>
      </c>
      <c r="G79" s="187"/>
      <c r="H79" s="187">
        <f>+'II. POSEBNI DIO '!D47</f>
        <v>1452.72</v>
      </c>
      <c r="I79" s="73">
        <v>0</v>
      </c>
      <c r="J79" s="89"/>
    </row>
    <row r="80" spans="1:10" ht="15">
      <c r="A80" s="30">
        <v>4</v>
      </c>
      <c r="B80" s="27"/>
      <c r="C80" s="27"/>
      <c r="D80" s="201"/>
      <c r="E80" s="31" t="s">
        <v>17</v>
      </c>
      <c r="F80" s="184">
        <f>+F81+F84+F92</f>
        <v>84907.44</v>
      </c>
      <c r="G80" s="184">
        <f>+G81+G84+G92</f>
        <v>1913066</v>
      </c>
      <c r="H80" s="184">
        <f>+H81+H84+H92</f>
        <v>220629.33</v>
      </c>
      <c r="I80" s="89">
        <f aca="true" t="shared" si="8" ref="I80:I86">+H80/F80*100</f>
        <v>259.8468756094872</v>
      </c>
      <c r="J80" s="89">
        <f t="shared" si="5"/>
        <v>11.532761023404314</v>
      </c>
    </row>
    <row r="81" spans="1:10" ht="15">
      <c r="A81" s="21"/>
      <c r="B81" s="34">
        <v>41</v>
      </c>
      <c r="C81" s="34"/>
      <c r="D81" s="198"/>
      <c r="E81" s="35" t="s">
        <v>18</v>
      </c>
      <c r="F81" s="185">
        <f>+F82</f>
        <v>41084.84</v>
      </c>
      <c r="G81" s="185">
        <f>+'II. POSEBNI DIO '!C66</f>
        <v>331807</v>
      </c>
      <c r="H81" s="185">
        <f>+H82</f>
        <v>7078.75</v>
      </c>
      <c r="I81" s="102">
        <f t="shared" si="8"/>
        <v>17.229591255558013</v>
      </c>
      <c r="J81" s="102">
        <f t="shared" si="5"/>
        <v>2.133393810257168</v>
      </c>
    </row>
    <row r="82" spans="1:10" ht="15">
      <c r="A82" s="20"/>
      <c r="B82" s="27"/>
      <c r="C82" s="27">
        <v>412</v>
      </c>
      <c r="D82" s="198"/>
      <c r="E82" s="24" t="s">
        <v>136</v>
      </c>
      <c r="F82" s="186">
        <f>+F83</f>
        <v>41084.84</v>
      </c>
      <c r="G82" s="187"/>
      <c r="H82" s="186">
        <f>+H83</f>
        <v>7078.75</v>
      </c>
      <c r="I82" s="89">
        <f t="shared" si="8"/>
        <v>17.229591255558013</v>
      </c>
      <c r="J82" s="89"/>
    </row>
    <row r="83" spans="1:10" ht="15">
      <c r="A83" s="20"/>
      <c r="B83" s="28"/>
      <c r="C83" s="28"/>
      <c r="D83" s="28">
        <v>4123</v>
      </c>
      <c r="E83" s="26" t="s">
        <v>138</v>
      </c>
      <c r="F83" s="187">
        <v>41084.84</v>
      </c>
      <c r="G83" s="187"/>
      <c r="H83" s="187">
        <f>+'II. POSEBNI DIO '!D67</f>
        <v>7078.75</v>
      </c>
      <c r="I83" s="73">
        <f t="shared" si="8"/>
        <v>17.229591255558013</v>
      </c>
      <c r="J83" s="89"/>
    </row>
    <row r="84" spans="1:10" ht="15">
      <c r="A84" s="21"/>
      <c r="B84" s="34">
        <v>42</v>
      </c>
      <c r="C84" s="34"/>
      <c r="D84" s="198"/>
      <c r="E84" s="35" t="s">
        <v>35</v>
      </c>
      <c r="F84" s="185">
        <f>+F85+F90</f>
        <v>43822.6</v>
      </c>
      <c r="G84" s="185">
        <f>+'II. POSEBNI DIO '!C48+'II. POSEBNI DIO '!C68+'II. POSEBNI DIO '!C92+'II. POSEBNI DIO '!C112</f>
        <v>1580728</v>
      </c>
      <c r="H84" s="185">
        <f>+H85+H90</f>
        <v>213550.58</v>
      </c>
      <c r="I84" s="102">
        <f t="shared" si="8"/>
        <v>487.3069603355346</v>
      </c>
      <c r="J84" s="102">
        <f t="shared" si="5"/>
        <v>13.509634801180216</v>
      </c>
    </row>
    <row r="85" spans="1:10" ht="15">
      <c r="A85" s="20"/>
      <c r="B85" s="27"/>
      <c r="C85" s="27">
        <v>422</v>
      </c>
      <c r="D85" s="198"/>
      <c r="E85" s="24" t="s">
        <v>116</v>
      </c>
      <c r="F85" s="186">
        <f>+F86+F87+F88+F89</f>
        <v>4665.22</v>
      </c>
      <c r="G85" s="187"/>
      <c r="H85" s="186">
        <f>+H86+H87+H88+H89</f>
        <v>812.5</v>
      </c>
      <c r="I85" s="89">
        <f t="shared" si="8"/>
        <v>17.41611328083134</v>
      </c>
      <c r="J85" s="89"/>
    </row>
    <row r="86" spans="1:10" ht="15">
      <c r="A86" s="20"/>
      <c r="B86" s="28"/>
      <c r="C86" s="28"/>
      <c r="D86" s="28">
        <v>4221</v>
      </c>
      <c r="E86" s="26" t="s">
        <v>118</v>
      </c>
      <c r="F86" s="187">
        <v>4665.22</v>
      </c>
      <c r="G86" s="187"/>
      <c r="H86" s="187">
        <f>+'II. POSEBNI DIO '!D49+'II. POSEBNI DIO '!D69+'II. POSEBNI DIO '!D93+'II. POSEBNI DIO '!D113</f>
        <v>0</v>
      </c>
      <c r="I86" s="89">
        <f t="shared" si="8"/>
        <v>0</v>
      </c>
      <c r="J86" s="89"/>
    </row>
    <row r="87" spans="1:10" ht="15">
      <c r="A87" s="20"/>
      <c r="B87" s="28"/>
      <c r="C87" s="28"/>
      <c r="D87" s="28">
        <v>4222</v>
      </c>
      <c r="E87" s="26" t="s">
        <v>157</v>
      </c>
      <c r="F87" s="187">
        <v>0</v>
      </c>
      <c r="G87" s="187"/>
      <c r="H87" s="187">
        <f>+'II. POSEBNI DIO '!D50</f>
        <v>812.5</v>
      </c>
      <c r="I87" s="73">
        <v>0</v>
      </c>
      <c r="J87" s="89"/>
    </row>
    <row r="88" spans="1:10" ht="15">
      <c r="A88" s="20"/>
      <c r="B88" s="28"/>
      <c r="C88" s="28"/>
      <c r="D88" s="28">
        <v>4223</v>
      </c>
      <c r="E88" s="26" t="s">
        <v>122</v>
      </c>
      <c r="F88" s="187">
        <v>0</v>
      </c>
      <c r="G88" s="187"/>
      <c r="H88" s="187">
        <f>+'II. POSEBNI DIO '!D51+'II. POSEBNI DIO '!D94+'II. POSEBNI DIO '!D114</f>
        <v>0</v>
      </c>
      <c r="I88" s="73">
        <v>0</v>
      </c>
      <c r="J88" s="89"/>
    </row>
    <row r="89" spans="1:10" ht="15">
      <c r="A89" s="20"/>
      <c r="B89" s="28"/>
      <c r="C89" s="28"/>
      <c r="D89" s="28">
        <v>4227</v>
      </c>
      <c r="E89" s="26" t="s">
        <v>124</v>
      </c>
      <c r="F89" s="187">
        <v>0</v>
      </c>
      <c r="G89" s="187"/>
      <c r="H89" s="187">
        <f>+'II. POSEBNI DIO '!D52</f>
        <v>0</v>
      </c>
      <c r="I89" s="73">
        <v>0</v>
      </c>
      <c r="J89" s="89"/>
    </row>
    <row r="90" spans="1:10" ht="15">
      <c r="A90" s="20"/>
      <c r="B90" s="27"/>
      <c r="C90" s="27">
        <v>426</v>
      </c>
      <c r="D90" s="198"/>
      <c r="E90" s="24" t="s">
        <v>139</v>
      </c>
      <c r="F90" s="186">
        <f>+F91</f>
        <v>39157.38</v>
      </c>
      <c r="G90" s="187"/>
      <c r="H90" s="186">
        <f>+H91</f>
        <v>212738.08</v>
      </c>
      <c r="I90" s="89">
        <f>+H90/F90*100</f>
        <v>543.2898728158012</v>
      </c>
      <c r="J90" s="89"/>
    </row>
    <row r="91" spans="1:10" ht="15">
      <c r="A91" s="20"/>
      <c r="B91" s="28"/>
      <c r="C91" s="28"/>
      <c r="D91" s="28">
        <v>4262</v>
      </c>
      <c r="E91" s="26" t="s">
        <v>141</v>
      </c>
      <c r="F91" s="187">
        <v>39157.38</v>
      </c>
      <c r="G91" s="187"/>
      <c r="H91" s="187">
        <f>+'II. POSEBNI DIO '!D70+'II. POSEBNI DIO '!D95+'II. POSEBNI DIO '!D115</f>
        <v>212738.08</v>
      </c>
      <c r="I91" s="73">
        <f>+H91/F91*100</f>
        <v>543.2898728158012</v>
      </c>
      <c r="J91" s="89"/>
    </row>
    <row r="92" spans="1:10" ht="15">
      <c r="A92" s="21"/>
      <c r="B92" s="34">
        <v>45</v>
      </c>
      <c r="C92" s="34"/>
      <c r="D92" s="198"/>
      <c r="E92" s="35" t="s">
        <v>39</v>
      </c>
      <c r="F92" s="185">
        <f>+F93</f>
        <v>0</v>
      </c>
      <c r="G92" s="185">
        <f>+'II. POSEBNI DIO '!C53</f>
        <v>531</v>
      </c>
      <c r="H92" s="185">
        <f>+H93</f>
        <v>0</v>
      </c>
      <c r="I92" s="102">
        <v>0</v>
      </c>
      <c r="J92" s="102">
        <f t="shared" si="5"/>
        <v>0</v>
      </c>
    </row>
    <row r="93" spans="1:10" ht="15">
      <c r="A93" s="20"/>
      <c r="B93" s="27"/>
      <c r="C93" s="27">
        <v>454</v>
      </c>
      <c r="D93" s="198"/>
      <c r="E93" s="24" t="s">
        <v>126</v>
      </c>
      <c r="F93" s="186">
        <f>+F94</f>
        <v>0</v>
      </c>
      <c r="G93" s="187"/>
      <c r="H93" s="186">
        <f>+H94</f>
        <v>0</v>
      </c>
      <c r="I93" s="89">
        <v>0</v>
      </c>
      <c r="J93" s="89"/>
    </row>
    <row r="94" spans="1:10" ht="15">
      <c r="A94" s="20"/>
      <c r="B94" s="28"/>
      <c r="C94" s="28"/>
      <c r="D94" s="28">
        <v>4541</v>
      </c>
      <c r="E94" s="26" t="s">
        <v>126</v>
      </c>
      <c r="F94" s="187">
        <v>0</v>
      </c>
      <c r="G94" s="187"/>
      <c r="H94" s="187">
        <f>+'II. POSEBNI DIO '!D54</f>
        <v>0</v>
      </c>
      <c r="I94" s="73">
        <v>0</v>
      </c>
      <c r="J94" s="89"/>
    </row>
    <row r="95" spans="1:10" ht="15">
      <c r="A95" s="246" t="s">
        <v>158</v>
      </c>
      <c r="B95" s="247"/>
      <c r="C95" s="247"/>
      <c r="D95" s="247"/>
      <c r="E95" s="248"/>
      <c r="F95" s="186">
        <f>+F38+F80</f>
        <v>4197914.319999999</v>
      </c>
      <c r="G95" s="186">
        <f>+G38+G80</f>
        <v>11747030</v>
      </c>
      <c r="H95" s="186">
        <f>+H38+H80</f>
        <v>4115013.560000001</v>
      </c>
      <c r="I95" s="89">
        <f>+H95/F95*100</f>
        <v>98.0251917099633</v>
      </c>
      <c r="J95" s="89">
        <f t="shared" si="5"/>
        <v>35.0302464537845</v>
      </c>
    </row>
    <row r="102" ht="15">
      <c r="F102" s="85"/>
    </row>
  </sheetData>
  <mergeCells count="7">
    <mergeCell ref="A37:E37"/>
    <mergeCell ref="A95:E95"/>
    <mergeCell ref="A3:H3"/>
    <mergeCell ref="A5:H5"/>
    <mergeCell ref="A8:E8"/>
    <mergeCell ref="A23:E23"/>
    <mergeCell ref="A34:H3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90" zoomScaleNormal="90" workbookViewId="0" topLeftCell="A1">
      <selection activeCell="D17" sqref="D17"/>
    </sheetView>
  </sheetViews>
  <sheetFormatPr defaultColWidth="9.140625" defaultRowHeight="15"/>
  <cols>
    <col min="3" max="3" width="37.7109375" style="0" customWidth="1"/>
    <col min="4" max="4" width="23.8515625" style="0" customWidth="1"/>
    <col min="5" max="5" width="23.00390625" style="0" customWidth="1"/>
    <col min="6" max="6" width="21.28125" style="0" customWidth="1"/>
    <col min="7" max="7" width="11.57421875" style="0" customWidth="1"/>
    <col min="8" max="8" width="11.140625" style="0" customWidth="1"/>
  </cols>
  <sheetData>
    <row r="1" spans="1:10" ht="15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/>
      <c r="B2" s="14"/>
      <c r="C2" s="94"/>
      <c r="D2" s="94"/>
      <c r="E2" s="95"/>
      <c r="F2" s="14"/>
      <c r="G2" s="14"/>
      <c r="H2" s="14"/>
      <c r="I2" s="14"/>
      <c r="J2" s="14"/>
    </row>
    <row r="3" spans="1:10" ht="15.75">
      <c r="A3" s="14"/>
      <c r="B3" s="14"/>
      <c r="C3" s="249" t="s">
        <v>208</v>
      </c>
      <c r="D3" s="251"/>
      <c r="E3" s="251"/>
      <c r="F3" s="14"/>
      <c r="G3" s="14"/>
      <c r="H3" s="14"/>
      <c r="I3" s="14"/>
      <c r="J3" s="14"/>
    </row>
    <row r="4" spans="1:10" ht="15.75">
      <c r="A4" s="14"/>
      <c r="B4" s="14"/>
      <c r="C4" s="94"/>
      <c r="D4" s="94"/>
      <c r="E4" s="95"/>
      <c r="F4" s="14"/>
      <c r="G4" s="14"/>
      <c r="H4" s="14"/>
      <c r="I4" s="14"/>
      <c r="J4" s="14"/>
    </row>
    <row r="5" spans="1:10" s="16" customFormat="1" ht="15.75">
      <c r="A5" s="107" t="s">
        <v>11</v>
      </c>
      <c r="B5" s="107" t="s">
        <v>12</v>
      </c>
      <c r="C5" s="108" t="s">
        <v>19</v>
      </c>
      <c r="D5" s="39" t="s">
        <v>178</v>
      </c>
      <c r="E5" s="39" t="s">
        <v>172</v>
      </c>
      <c r="F5" s="39" t="s">
        <v>179</v>
      </c>
      <c r="G5" s="109" t="s">
        <v>159</v>
      </c>
      <c r="H5" s="109" t="s">
        <v>159</v>
      </c>
      <c r="I5" s="14"/>
      <c r="J5" s="14"/>
    </row>
    <row r="6" spans="1:10" ht="15.75">
      <c r="A6" s="256">
        <v>1</v>
      </c>
      <c r="B6" s="256"/>
      <c r="C6" s="256"/>
      <c r="D6" s="206">
        <v>2</v>
      </c>
      <c r="E6" s="206">
        <v>3</v>
      </c>
      <c r="F6" s="206">
        <v>4</v>
      </c>
      <c r="G6" s="110" t="s">
        <v>213</v>
      </c>
      <c r="H6" s="110" t="s">
        <v>214</v>
      </c>
      <c r="I6" s="14"/>
      <c r="J6" s="14"/>
    </row>
    <row r="7" spans="1:10" ht="15.75" customHeight="1">
      <c r="A7" s="257" t="s">
        <v>197</v>
      </c>
      <c r="B7" s="258"/>
      <c r="C7" s="259"/>
      <c r="D7" s="180">
        <f>+D8+D11+D13+D15</f>
        <v>5526220.22</v>
      </c>
      <c r="E7" s="180">
        <f>+E8+E11+E13+E15</f>
        <v>13134116</v>
      </c>
      <c r="F7" s="180">
        <f>+F8+F11+F13+F15</f>
        <v>5666947.57</v>
      </c>
      <c r="G7" s="207">
        <f>+F7/D7*100</f>
        <v>102.54653894339376</v>
      </c>
      <c r="H7" s="207">
        <f>+F7/E7*100</f>
        <v>43.14677569468703</v>
      </c>
      <c r="I7" s="14"/>
      <c r="J7" s="14"/>
    </row>
    <row r="8" spans="1:10" ht="15.75" customHeight="1">
      <c r="A8" s="111">
        <v>1</v>
      </c>
      <c r="B8" s="111"/>
      <c r="C8" s="112" t="s">
        <v>14</v>
      </c>
      <c r="D8" s="180">
        <f>+D10</f>
        <v>68737.26</v>
      </c>
      <c r="E8" s="180">
        <f aca="true" t="shared" si="0" ref="E8">+E10</f>
        <v>457230</v>
      </c>
      <c r="F8" s="180">
        <f>+F10+F9</f>
        <v>62147.32</v>
      </c>
      <c r="G8" s="207">
        <f>+F8/D8*100</f>
        <v>90.41285614236007</v>
      </c>
      <c r="H8" s="207">
        <f aca="true" t="shared" si="1" ref="H8:H27">+F8/E8*100</f>
        <v>13.592135249218117</v>
      </c>
      <c r="I8" s="14"/>
      <c r="J8" s="14"/>
    </row>
    <row r="9" spans="1:10" ht="15.75">
      <c r="A9" s="113"/>
      <c r="B9" s="113">
        <v>11</v>
      </c>
      <c r="C9" s="114" t="s">
        <v>14</v>
      </c>
      <c r="D9" s="181">
        <v>0</v>
      </c>
      <c r="E9" s="181">
        <f>+'Račun prihoda i rashoda'!G18</f>
        <v>0</v>
      </c>
      <c r="F9" s="181">
        <v>17.29</v>
      </c>
      <c r="G9" s="115">
        <v>0</v>
      </c>
      <c r="H9" s="115">
        <v>0</v>
      </c>
      <c r="I9" s="14"/>
      <c r="J9" s="14"/>
    </row>
    <row r="10" spans="1:10" ht="15.75">
      <c r="A10" s="113"/>
      <c r="B10" s="113">
        <v>12</v>
      </c>
      <c r="C10" s="114" t="s">
        <v>34</v>
      </c>
      <c r="D10" s="181">
        <f>+'Račun prihoda i rashoda'!F19</f>
        <v>68737.26</v>
      </c>
      <c r="E10" s="181">
        <f>+'Račun prihoda i rashoda'!G19</f>
        <v>457230</v>
      </c>
      <c r="F10" s="181">
        <v>62130.03</v>
      </c>
      <c r="G10" s="115">
        <f aca="true" t="shared" si="2" ref="G10:G27">+F10/D10*100</f>
        <v>90.38770239023202</v>
      </c>
      <c r="H10" s="115">
        <f t="shared" si="1"/>
        <v>13.5883537825602</v>
      </c>
      <c r="I10" s="14"/>
      <c r="J10" s="14"/>
    </row>
    <row r="11" spans="1:10" ht="15.75">
      <c r="A11" s="111">
        <v>3</v>
      </c>
      <c r="B11" s="111"/>
      <c r="C11" s="112" t="s">
        <v>27</v>
      </c>
      <c r="D11" s="180">
        <f>+D12</f>
        <v>541.5</v>
      </c>
      <c r="E11" s="180">
        <f>+E12</f>
        <v>1195</v>
      </c>
      <c r="F11" s="180">
        <f>+F12</f>
        <v>541.55</v>
      </c>
      <c r="G11" s="207">
        <f t="shared" si="2"/>
        <v>100.00923361034164</v>
      </c>
      <c r="H11" s="207">
        <f t="shared" si="1"/>
        <v>45.31799163179916</v>
      </c>
      <c r="I11" s="14"/>
      <c r="J11" s="14"/>
    </row>
    <row r="12" spans="1:10" ht="15.75">
      <c r="A12" s="113"/>
      <c r="B12" s="113">
        <v>31</v>
      </c>
      <c r="C12" s="116" t="s">
        <v>27</v>
      </c>
      <c r="D12" s="181">
        <f>+'Račun prihoda i rashoda'!F16</f>
        <v>541.5</v>
      </c>
      <c r="E12" s="181">
        <f>+'Račun prihoda i rashoda'!G16</f>
        <v>1195</v>
      </c>
      <c r="F12" s="181">
        <f>+'Račun prihoda i rashoda'!H16</f>
        <v>541.55</v>
      </c>
      <c r="G12" s="115">
        <f t="shared" si="2"/>
        <v>100.00923361034164</v>
      </c>
      <c r="H12" s="115">
        <f t="shared" si="1"/>
        <v>45.31799163179916</v>
      </c>
      <c r="I12" s="14"/>
      <c r="J12" s="14"/>
    </row>
    <row r="13" spans="1:10" ht="15.75">
      <c r="A13" s="111">
        <v>4</v>
      </c>
      <c r="B13" s="111"/>
      <c r="C13" s="112" t="s">
        <v>175</v>
      </c>
      <c r="D13" s="180">
        <f>+D14</f>
        <v>5066695.59</v>
      </c>
      <c r="E13" s="180">
        <f>+E14</f>
        <v>10086933</v>
      </c>
      <c r="F13" s="180">
        <f aca="true" t="shared" si="3" ref="F13">+F14</f>
        <v>5251254.57</v>
      </c>
      <c r="G13" s="207">
        <f t="shared" si="2"/>
        <v>103.64259065344797</v>
      </c>
      <c r="H13" s="207">
        <f t="shared" si="1"/>
        <v>52.05997273898816</v>
      </c>
      <c r="I13" s="14"/>
      <c r="J13" s="14"/>
    </row>
    <row r="14" spans="1:10" ht="15.75">
      <c r="A14" s="113"/>
      <c r="B14" s="113">
        <v>43</v>
      </c>
      <c r="C14" s="116" t="s">
        <v>29</v>
      </c>
      <c r="D14" s="181">
        <f>+'Račun prihoda i rashoda'!F13</f>
        <v>5066695.59</v>
      </c>
      <c r="E14" s="181">
        <f>+'Račun prihoda i rashoda'!G13</f>
        <v>10086933</v>
      </c>
      <c r="F14" s="181">
        <f>+'Račun prihoda i rashoda'!H13</f>
        <v>5251254.57</v>
      </c>
      <c r="G14" s="115">
        <f t="shared" si="2"/>
        <v>103.64259065344797</v>
      </c>
      <c r="H14" s="115">
        <f t="shared" si="1"/>
        <v>52.05997273898816</v>
      </c>
      <c r="I14" s="14"/>
      <c r="J14" s="14"/>
    </row>
    <row r="15" spans="1:10" ht="15.75">
      <c r="A15" s="111">
        <v>5</v>
      </c>
      <c r="B15" s="111"/>
      <c r="C15" s="112" t="s">
        <v>176</v>
      </c>
      <c r="D15" s="180">
        <f>+D16+D17</f>
        <v>390245.87</v>
      </c>
      <c r="E15" s="180">
        <f>+E16+E17</f>
        <v>2588758</v>
      </c>
      <c r="F15" s="180">
        <f>+F16+F17</f>
        <v>353004.13</v>
      </c>
      <c r="G15" s="207">
        <f t="shared" si="2"/>
        <v>90.4568522403581</v>
      </c>
      <c r="H15" s="207">
        <f t="shared" si="1"/>
        <v>13.636042071139906</v>
      </c>
      <c r="I15" s="14"/>
      <c r="J15" s="14"/>
    </row>
    <row r="16" spans="1:10" ht="15.75">
      <c r="A16" s="113"/>
      <c r="B16" s="113">
        <v>51</v>
      </c>
      <c r="C16" s="116" t="s">
        <v>37</v>
      </c>
      <c r="D16" s="181">
        <v>735.02</v>
      </c>
      <c r="E16" s="181">
        <v>0</v>
      </c>
      <c r="F16" s="181">
        <v>934</v>
      </c>
      <c r="G16" s="115">
        <f t="shared" si="2"/>
        <v>127.07137220755898</v>
      </c>
      <c r="H16" s="115">
        <v>0</v>
      </c>
      <c r="I16" s="14"/>
      <c r="J16" s="14"/>
    </row>
    <row r="17" spans="1:10" ht="15.75">
      <c r="A17" s="113"/>
      <c r="B17" s="113">
        <v>56</v>
      </c>
      <c r="C17" s="116" t="s">
        <v>177</v>
      </c>
      <c r="D17" s="181">
        <v>389510.85</v>
      </c>
      <c r="E17" s="181">
        <f>+'Račun prihoda i rashoda'!G10</f>
        <v>2588758</v>
      </c>
      <c r="F17" s="181">
        <v>352070.13</v>
      </c>
      <c r="G17" s="115">
        <f t="shared" si="2"/>
        <v>90.38775941671459</v>
      </c>
      <c r="H17" s="115">
        <f>+F17/E17*100</f>
        <v>13.5999629938372</v>
      </c>
      <c r="I17" s="14"/>
      <c r="J17" s="14"/>
    </row>
    <row r="18" spans="1:10" ht="15.75" customHeight="1">
      <c r="A18" s="257" t="s">
        <v>198</v>
      </c>
      <c r="B18" s="258"/>
      <c r="C18" s="259"/>
      <c r="D18" s="182">
        <f>+D19+D21+D23+D25</f>
        <v>4197914.32</v>
      </c>
      <c r="E18" s="182">
        <f>+E19+E21+E23+E25</f>
        <v>11747030</v>
      </c>
      <c r="F18" s="182">
        <f aca="true" t="shared" si="4" ref="F18">+F19+F21+F23+F25</f>
        <v>4115013.56</v>
      </c>
      <c r="G18" s="207">
        <f t="shared" si="2"/>
        <v>98.02519170996324</v>
      </c>
      <c r="H18" s="207">
        <f t="shared" si="1"/>
        <v>35.03024645378449</v>
      </c>
      <c r="I18" s="14"/>
      <c r="J18" s="14"/>
    </row>
    <row r="19" spans="1:10" ht="15.75" customHeight="1">
      <c r="A19" s="111">
        <v>1</v>
      </c>
      <c r="B19" s="111"/>
      <c r="C19" s="112" t="s">
        <v>14</v>
      </c>
      <c r="D19" s="180">
        <f>+D20</f>
        <v>68737.26</v>
      </c>
      <c r="E19" s="180">
        <f aca="true" t="shared" si="5" ref="E19:F19">+E20</f>
        <v>457230</v>
      </c>
      <c r="F19" s="180">
        <f t="shared" si="5"/>
        <v>62130.03</v>
      </c>
      <c r="G19" s="207">
        <f t="shared" si="2"/>
        <v>90.38770239023202</v>
      </c>
      <c r="H19" s="207">
        <f t="shared" si="1"/>
        <v>13.5883537825602</v>
      </c>
      <c r="I19" s="14"/>
      <c r="J19" s="14"/>
    </row>
    <row r="20" spans="1:10" ht="15.75">
      <c r="A20" s="113"/>
      <c r="B20" s="113">
        <v>12</v>
      </c>
      <c r="C20" s="114" t="s">
        <v>34</v>
      </c>
      <c r="D20" s="181">
        <v>68737.26</v>
      </c>
      <c r="E20" s="181">
        <f>+'II. POSEBNI DIO '!C76</f>
        <v>457230</v>
      </c>
      <c r="F20" s="181">
        <f>+'II. POSEBNI DIO '!D76</f>
        <v>62130.03</v>
      </c>
      <c r="G20" s="115">
        <f t="shared" si="2"/>
        <v>90.38770239023202</v>
      </c>
      <c r="H20" s="115">
        <f t="shared" si="1"/>
        <v>13.5883537825602</v>
      </c>
      <c r="I20" s="14"/>
      <c r="J20" s="14"/>
    </row>
    <row r="21" spans="1:10" ht="15.75">
      <c r="A21" s="111">
        <v>3</v>
      </c>
      <c r="B21" s="111"/>
      <c r="C21" s="112" t="s">
        <v>27</v>
      </c>
      <c r="D21" s="180">
        <f>+D22</f>
        <v>312.44</v>
      </c>
      <c r="E21" s="180">
        <f>+E22</f>
        <v>1195</v>
      </c>
      <c r="F21" s="180">
        <f>+F22</f>
        <v>528.68</v>
      </c>
      <c r="G21" s="207">
        <f t="shared" si="2"/>
        <v>169.21008833696067</v>
      </c>
      <c r="H21" s="207">
        <f t="shared" si="1"/>
        <v>44.24100418410041</v>
      </c>
      <c r="I21" s="14"/>
      <c r="J21" s="14"/>
    </row>
    <row r="22" spans="1:10" ht="15.75">
      <c r="A22" s="113"/>
      <c r="B22" s="113">
        <v>31</v>
      </c>
      <c r="C22" s="116" t="s">
        <v>27</v>
      </c>
      <c r="D22" s="181">
        <v>312.44</v>
      </c>
      <c r="E22" s="181">
        <f>+'II. POSEBNI DIO '!C12</f>
        <v>1195</v>
      </c>
      <c r="F22" s="183">
        <f>+'II. POSEBNI DIO '!D12</f>
        <v>528.68</v>
      </c>
      <c r="G22" s="115">
        <f t="shared" si="2"/>
        <v>169.21008833696067</v>
      </c>
      <c r="H22" s="115">
        <f t="shared" si="1"/>
        <v>44.24100418410041</v>
      </c>
      <c r="I22" s="14"/>
      <c r="J22" s="14"/>
    </row>
    <row r="23" spans="1:10" ht="15.75">
      <c r="A23" s="111">
        <v>4</v>
      </c>
      <c r="B23" s="111"/>
      <c r="C23" s="112" t="s">
        <v>175</v>
      </c>
      <c r="D23" s="180">
        <f>+D24</f>
        <v>3739353.76</v>
      </c>
      <c r="E23" s="180">
        <f>+E24</f>
        <v>8699847</v>
      </c>
      <c r="F23" s="180">
        <f aca="true" t="shared" si="6" ref="F23">+F24</f>
        <v>3699350.72</v>
      </c>
      <c r="G23" s="207">
        <f t="shared" si="2"/>
        <v>98.93021515033122</v>
      </c>
      <c r="H23" s="207">
        <f t="shared" si="1"/>
        <v>42.52202044472737</v>
      </c>
      <c r="I23" s="14"/>
      <c r="J23" s="14"/>
    </row>
    <row r="24" spans="1:10" ht="15.75">
      <c r="A24" s="113"/>
      <c r="B24" s="113">
        <v>43</v>
      </c>
      <c r="C24" s="116" t="s">
        <v>29</v>
      </c>
      <c r="D24" s="181">
        <v>3739353.76</v>
      </c>
      <c r="E24" s="181">
        <f>+'II. POSEBNI DIO '!C15+'II. POSEBNI DIO '!C59+'II. POSEBNI DIO '!C63+'II. POSEBNI DIO '!C72</f>
        <v>8699847</v>
      </c>
      <c r="F24" s="183">
        <f>+'II. POSEBNI DIO '!D15+'II. POSEBNI DIO '!D59+'II. POSEBNI DIO '!D63+'II. POSEBNI DIO '!D72</f>
        <v>3699350.72</v>
      </c>
      <c r="G24" s="115">
        <f t="shared" si="2"/>
        <v>98.93021515033122</v>
      </c>
      <c r="H24" s="115">
        <f t="shared" si="1"/>
        <v>42.52202044472737</v>
      </c>
      <c r="I24" s="14"/>
      <c r="J24" s="14"/>
    </row>
    <row r="25" spans="1:10" ht="15.75">
      <c r="A25" s="111">
        <v>5</v>
      </c>
      <c r="B25" s="111"/>
      <c r="C25" s="112" t="s">
        <v>176</v>
      </c>
      <c r="D25" s="180">
        <f>+D26+D27</f>
        <v>389510.86</v>
      </c>
      <c r="E25" s="180">
        <f>+E26+E27</f>
        <v>2588758</v>
      </c>
      <c r="F25" s="180">
        <f>+F26+F27</f>
        <v>353004.13</v>
      </c>
      <c r="G25" s="207">
        <f t="shared" si="2"/>
        <v>90.62754501889884</v>
      </c>
      <c r="H25" s="207">
        <f t="shared" si="1"/>
        <v>13.636042071139906</v>
      </c>
      <c r="I25" s="14"/>
      <c r="J25" s="14"/>
    </row>
    <row r="26" spans="1:10" ht="15.75">
      <c r="A26" s="113"/>
      <c r="B26" s="113">
        <v>51</v>
      </c>
      <c r="C26" s="116" t="s">
        <v>37</v>
      </c>
      <c r="D26" s="181">
        <v>0</v>
      </c>
      <c r="E26" s="181">
        <v>0</v>
      </c>
      <c r="F26" s="181">
        <v>934</v>
      </c>
      <c r="G26" s="115">
        <v>0</v>
      </c>
      <c r="H26" s="115">
        <v>0</v>
      </c>
      <c r="I26" s="14"/>
      <c r="J26" s="14"/>
    </row>
    <row r="27" spans="1:10" ht="15.75">
      <c r="A27" s="113"/>
      <c r="B27" s="113">
        <v>56</v>
      </c>
      <c r="C27" s="116" t="s">
        <v>177</v>
      </c>
      <c r="D27" s="181">
        <v>389510.86</v>
      </c>
      <c r="E27" s="181">
        <f>+'II. POSEBNI DIO '!C96</f>
        <v>2588758</v>
      </c>
      <c r="F27" s="183">
        <f>+'II. POSEBNI DIO '!D96</f>
        <v>352070.13</v>
      </c>
      <c r="G27" s="115">
        <f t="shared" si="2"/>
        <v>90.38775709616928</v>
      </c>
      <c r="H27" s="115">
        <f t="shared" si="1"/>
        <v>13.5999629938372</v>
      </c>
      <c r="I27" s="14"/>
      <c r="J27" s="14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.75">
      <c r="A32" s="14"/>
      <c r="B32" s="14"/>
      <c r="C32" s="14"/>
      <c r="D32" s="212"/>
      <c r="E32" s="14"/>
      <c r="F32" s="14"/>
      <c r="G32" s="14"/>
      <c r="H32" s="14"/>
      <c r="I32" s="14"/>
      <c r="J32" s="14"/>
    </row>
    <row r="33" spans="1:10" ht="15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4">
    <mergeCell ref="A6:C6"/>
    <mergeCell ref="C3:E3"/>
    <mergeCell ref="A18:C18"/>
    <mergeCell ref="A7:C7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 topLeftCell="A1">
      <selection activeCell="C28" sqref="C28"/>
    </sheetView>
  </sheetViews>
  <sheetFormatPr defaultColWidth="9.140625" defaultRowHeight="15"/>
  <cols>
    <col min="1" max="1" width="37.7109375" style="14" customWidth="1"/>
    <col min="2" max="2" width="23.57421875" style="14" customWidth="1"/>
    <col min="3" max="3" width="22.28125" style="14" customWidth="1"/>
    <col min="4" max="4" width="23.140625" style="14" customWidth="1"/>
    <col min="5" max="5" width="11.8515625" style="14" customWidth="1"/>
    <col min="6" max="6" width="11.57421875" style="14" customWidth="1"/>
    <col min="7" max="16384" width="9.140625" style="14" customWidth="1"/>
  </cols>
  <sheetData>
    <row r="1" spans="1:6" ht="15">
      <c r="A1" s="117"/>
      <c r="B1" s="117"/>
      <c r="C1" s="117"/>
      <c r="D1" s="117"/>
      <c r="E1" s="117"/>
      <c r="F1" s="117"/>
    </row>
    <row r="2" spans="1:6" ht="15">
      <c r="A2" s="92"/>
      <c r="B2" s="49"/>
      <c r="C2" s="49"/>
      <c r="D2" s="49"/>
      <c r="E2" s="117"/>
      <c r="F2" s="117"/>
    </row>
    <row r="3" spans="1:6" ht="15.75" customHeight="1">
      <c r="A3" s="260" t="s">
        <v>187</v>
      </c>
      <c r="B3" s="260"/>
      <c r="C3" s="260"/>
      <c r="D3" s="261"/>
      <c r="E3" s="261"/>
      <c r="F3" s="261"/>
    </row>
    <row r="4" spans="1:6" ht="15">
      <c r="A4" s="92"/>
      <c r="B4" s="92"/>
      <c r="C4" s="122"/>
      <c r="D4" s="122"/>
      <c r="E4" s="117"/>
      <c r="F4" s="117"/>
    </row>
    <row r="5" spans="1:6" ht="15">
      <c r="A5" s="123" t="s">
        <v>19</v>
      </c>
      <c r="B5" s="39" t="s">
        <v>178</v>
      </c>
      <c r="C5" s="39" t="s">
        <v>172</v>
      </c>
      <c r="D5" s="39" t="s">
        <v>179</v>
      </c>
      <c r="E5" s="110" t="s">
        <v>159</v>
      </c>
      <c r="F5" s="110" t="s">
        <v>159</v>
      </c>
    </row>
    <row r="6" spans="1:6" ht="11.25" customHeight="1">
      <c r="A6" s="124">
        <v>1</v>
      </c>
      <c r="B6" s="125">
        <v>2</v>
      </c>
      <c r="C6" s="125">
        <v>3</v>
      </c>
      <c r="D6" s="125">
        <v>4</v>
      </c>
      <c r="E6" s="125" t="s">
        <v>213</v>
      </c>
      <c r="F6" s="125" t="s">
        <v>214</v>
      </c>
    </row>
    <row r="7" spans="1:6" ht="15.75" customHeight="1">
      <c r="A7" s="126" t="s">
        <v>20</v>
      </c>
      <c r="B7" s="175">
        <f aca="true" t="shared" si="0" ref="B7:D8">+B8</f>
        <v>4197914.319999999</v>
      </c>
      <c r="C7" s="175">
        <f t="shared" si="0"/>
        <v>11747030</v>
      </c>
      <c r="D7" s="175">
        <f t="shared" si="0"/>
        <v>4115013.56</v>
      </c>
      <c r="E7" s="118">
        <f>+D7/B7*100</f>
        <v>98.02519170996327</v>
      </c>
      <c r="F7" s="119">
        <f>+D7/C7*100</f>
        <v>35.03024645378449</v>
      </c>
    </row>
    <row r="8" spans="1:6" ht="15">
      <c r="A8" s="127" t="s">
        <v>32</v>
      </c>
      <c r="B8" s="176">
        <f t="shared" si="0"/>
        <v>4197914.319999999</v>
      </c>
      <c r="C8" s="176">
        <f t="shared" si="0"/>
        <v>11747030</v>
      </c>
      <c r="D8" s="178">
        <f t="shared" si="0"/>
        <v>4115013.56</v>
      </c>
      <c r="E8" s="120">
        <f>+D8/B8*100</f>
        <v>98.02519170996327</v>
      </c>
      <c r="F8" s="119">
        <f aca="true" t="shared" si="1" ref="F8:F9">+D8/C8*100</f>
        <v>35.03024645378449</v>
      </c>
    </row>
    <row r="9" spans="1:6" ht="31.5">
      <c r="A9" s="128" t="s">
        <v>33</v>
      </c>
      <c r="B9" s="177">
        <f>+'Račun prihoda i rashoda'!F95</f>
        <v>4197914.319999999</v>
      </c>
      <c r="C9" s="177">
        <f>+'II. POSEBNI DIO '!C8</f>
        <v>11747030</v>
      </c>
      <c r="D9" s="179">
        <f>+'II. POSEBNI DIO '!D8</f>
        <v>4115013.56</v>
      </c>
      <c r="E9" s="121">
        <f>+D9/B9*100</f>
        <v>98.02519170996327</v>
      </c>
      <c r="F9" s="119">
        <f t="shared" si="1"/>
        <v>35.03024645378449</v>
      </c>
    </row>
    <row r="10" spans="2:4" ht="15">
      <c r="B10" s="15"/>
      <c r="C10" s="15"/>
      <c r="D10" s="15"/>
    </row>
    <row r="11" spans="2:4" ht="15">
      <c r="B11" s="15"/>
      <c r="C11" s="15"/>
      <c r="D11" s="15"/>
    </row>
  </sheetData>
  <mergeCells count="1">
    <mergeCell ref="A3:F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workbookViewId="0" topLeftCell="A19">
      <selection activeCell="I11" sqref="I11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4" width="6.421875" style="0" bestFit="1" customWidth="1"/>
    <col min="5" max="5" width="36.7109375" style="0" customWidth="1"/>
    <col min="6" max="6" width="23.421875" style="0" customWidth="1"/>
    <col min="7" max="7" width="19.57421875" style="0" customWidth="1"/>
    <col min="8" max="8" width="20.57421875" style="0" customWidth="1"/>
    <col min="9" max="9" width="11.8515625" style="0" customWidth="1"/>
    <col min="10" max="10" width="12.00390625" style="0" customWidth="1"/>
  </cols>
  <sheetData>
    <row r="2" spans="1:10" ht="6.75" customHeight="1">
      <c r="A2" s="129"/>
      <c r="B2" s="129"/>
      <c r="C2" s="165"/>
      <c r="D2" s="129"/>
      <c r="E2" s="129"/>
      <c r="F2" s="129"/>
      <c r="G2" s="129"/>
      <c r="H2" s="129"/>
      <c r="I2" s="130"/>
      <c r="J2" s="130"/>
    </row>
    <row r="3" spans="1:10" ht="18" customHeight="1">
      <c r="A3" s="273" t="s">
        <v>188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8" customHeight="1">
      <c r="A4" s="129"/>
      <c r="B4" s="145"/>
      <c r="C4" s="166"/>
      <c r="D4" s="145"/>
      <c r="E4" s="145"/>
      <c r="F4" s="145"/>
      <c r="G4" s="145"/>
      <c r="H4" s="205"/>
      <c r="I4" s="145"/>
      <c r="J4" s="145"/>
    </row>
    <row r="5" spans="1:10" ht="18" customHeight="1">
      <c r="A5" s="273" t="s">
        <v>199</v>
      </c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4.2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</row>
    <row r="7" spans="1:10" s="90" customFormat="1" ht="31.5" customHeight="1">
      <c r="A7" s="275" t="s">
        <v>19</v>
      </c>
      <c r="B7" s="276"/>
      <c r="C7" s="276"/>
      <c r="D7" s="276"/>
      <c r="E7" s="277"/>
      <c r="F7" s="39" t="s">
        <v>178</v>
      </c>
      <c r="G7" s="39" t="s">
        <v>172</v>
      </c>
      <c r="H7" s="39" t="s">
        <v>179</v>
      </c>
      <c r="I7" s="131" t="s">
        <v>159</v>
      </c>
      <c r="J7" s="131" t="s">
        <v>159</v>
      </c>
    </row>
    <row r="8" spans="1:10" ht="11.25" customHeight="1">
      <c r="A8" s="270">
        <v>1</v>
      </c>
      <c r="B8" s="271"/>
      <c r="C8" s="271"/>
      <c r="D8" s="271"/>
      <c r="E8" s="272"/>
      <c r="F8" s="125">
        <v>2</v>
      </c>
      <c r="G8" s="125">
        <v>3</v>
      </c>
      <c r="H8" s="125">
        <v>4</v>
      </c>
      <c r="I8" s="125" t="s">
        <v>213</v>
      </c>
      <c r="J8" s="125" t="s">
        <v>214</v>
      </c>
    </row>
    <row r="9" spans="1:10" ht="31.5">
      <c r="A9" s="112">
        <v>8</v>
      </c>
      <c r="B9" s="112"/>
      <c r="C9" s="112"/>
      <c r="D9" s="112"/>
      <c r="E9" s="112" t="s">
        <v>21</v>
      </c>
      <c r="F9" s="132"/>
      <c r="G9" s="132"/>
      <c r="H9" s="132"/>
      <c r="I9" s="133"/>
      <c r="J9" s="133"/>
    </row>
    <row r="10" spans="1:10" ht="15.75">
      <c r="A10" s="112"/>
      <c r="B10" s="134">
        <v>84</v>
      </c>
      <c r="C10" s="134"/>
      <c r="D10" s="134"/>
      <c r="E10" s="134" t="s">
        <v>25</v>
      </c>
      <c r="F10" s="132">
        <v>0</v>
      </c>
      <c r="G10" s="132">
        <v>0</v>
      </c>
      <c r="H10" s="132">
        <v>0</v>
      </c>
      <c r="I10" s="133"/>
      <c r="J10" s="133"/>
    </row>
    <row r="11" spans="1:10" ht="53.25" customHeight="1">
      <c r="A11" s="135"/>
      <c r="B11" s="135"/>
      <c r="C11" s="136">
        <v>841</v>
      </c>
      <c r="D11" s="136"/>
      <c r="E11" s="137" t="s">
        <v>200</v>
      </c>
      <c r="F11" s="132">
        <v>0</v>
      </c>
      <c r="G11" s="132">
        <v>0</v>
      </c>
      <c r="H11" s="132">
        <v>0</v>
      </c>
      <c r="I11" s="133"/>
      <c r="J11" s="133"/>
    </row>
    <row r="12" spans="1:10" ht="37.5" customHeight="1">
      <c r="A12" s="135"/>
      <c r="B12" s="135"/>
      <c r="C12" s="136"/>
      <c r="D12" s="136">
        <v>8413</v>
      </c>
      <c r="E12" s="137" t="s">
        <v>201</v>
      </c>
      <c r="F12" s="132">
        <v>0</v>
      </c>
      <c r="G12" s="132">
        <v>0</v>
      </c>
      <c r="H12" s="132">
        <v>0</v>
      </c>
      <c r="I12" s="133"/>
      <c r="J12" s="133"/>
    </row>
    <row r="13" spans="1:10" ht="31.5">
      <c r="A13" s="138">
        <v>5</v>
      </c>
      <c r="B13" s="139"/>
      <c r="C13" s="139"/>
      <c r="D13" s="139"/>
      <c r="E13" s="140" t="s">
        <v>22</v>
      </c>
      <c r="F13" s="132"/>
      <c r="G13" s="132"/>
      <c r="H13" s="132"/>
      <c r="I13" s="133"/>
      <c r="J13" s="133"/>
    </row>
    <row r="14" spans="1:10" ht="39" customHeight="1">
      <c r="A14" s="134"/>
      <c r="B14" s="134">
        <v>54</v>
      </c>
      <c r="C14" s="134"/>
      <c r="D14" s="134"/>
      <c r="E14" s="141" t="s">
        <v>26</v>
      </c>
      <c r="F14" s="132">
        <v>0</v>
      </c>
      <c r="G14" s="132">
        <v>0</v>
      </c>
      <c r="H14" s="142">
        <v>0</v>
      </c>
      <c r="I14" s="133"/>
      <c r="J14" s="133"/>
    </row>
    <row r="15" spans="1:10" ht="60" customHeight="1">
      <c r="A15" s="134"/>
      <c r="B15" s="134"/>
      <c r="C15" s="136">
        <v>541</v>
      </c>
      <c r="D15" s="136"/>
      <c r="E15" s="137" t="s">
        <v>202</v>
      </c>
      <c r="F15" s="132">
        <v>0</v>
      </c>
      <c r="G15" s="132">
        <v>0</v>
      </c>
      <c r="H15" s="142">
        <v>0</v>
      </c>
      <c r="I15" s="133"/>
      <c r="J15" s="133"/>
    </row>
    <row r="16" spans="1:10" ht="31.5" customHeight="1">
      <c r="A16" s="143"/>
      <c r="B16" s="139"/>
      <c r="C16" s="144"/>
      <c r="D16" s="144">
        <v>5413</v>
      </c>
      <c r="E16" s="134" t="s">
        <v>203</v>
      </c>
      <c r="F16" s="132">
        <v>0</v>
      </c>
      <c r="G16" s="132">
        <v>0</v>
      </c>
      <c r="H16" s="132">
        <v>0</v>
      </c>
      <c r="I16" s="133"/>
      <c r="J16" s="133"/>
    </row>
    <row r="17" spans="1:10" ht="15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9" spans="1:10" ht="15">
      <c r="A19" s="278" t="s">
        <v>204</v>
      </c>
      <c r="B19" s="278"/>
      <c r="C19" s="278"/>
      <c r="D19" s="278"/>
      <c r="E19" s="278"/>
      <c r="F19" s="278"/>
      <c r="G19" s="278"/>
      <c r="H19" s="278"/>
      <c r="I19" s="278"/>
      <c r="J19" s="278"/>
    </row>
    <row r="21" spans="1:10" s="90" customFormat="1" ht="31.5" customHeight="1">
      <c r="A21" s="275" t="s">
        <v>19</v>
      </c>
      <c r="B21" s="276"/>
      <c r="C21" s="276"/>
      <c r="D21" s="276"/>
      <c r="E21" s="277"/>
      <c r="F21" s="39" t="s">
        <v>178</v>
      </c>
      <c r="G21" s="39" t="s">
        <v>172</v>
      </c>
      <c r="H21" s="39" t="s">
        <v>179</v>
      </c>
      <c r="I21" s="131" t="s">
        <v>159</v>
      </c>
      <c r="J21" s="131" t="s">
        <v>159</v>
      </c>
    </row>
    <row r="22" spans="1:10" ht="11.25" customHeight="1">
      <c r="A22" s="270">
        <v>1</v>
      </c>
      <c r="B22" s="271"/>
      <c r="C22" s="271"/>
      <c r="D22" s="271"/>
      <c r="E22" s="272"/>
      <c r="F22" s="125">
        <v>2</v>
      </c>
      <c r="G22" s="125">
        <v>3</v>
      </c>
      <c r="H22" s="125">
        <v>4</v>
      </c>
      <c r="I22" s="125" t="s">
        <v>213</v>
      </c>
      <c r="J22" s="125" t="s">
        <v>214</v>
      </c>
    </row>
    <row r="23" spans="1:10" ht="16.5" customHeight="1">
      <c r="A23" s="268" t="s">
        <v>205</v>
      </c>
      <c r="B23" s="268"/>
      <c r="C23" s="268"/>
      <c r="D23" s="268"/>
      <c r="E23" s="269"/>
      <c r="F23" s="125"/>
      <c r="G23" s="125"/>
      <c r="H23" s="125"/>
      <c r="I23" s="125"/>
      <c r="J23" s="125"/>
    </row>
    <row r="24" spans="1:10" ht="15.75">
      <c r="A24" s="257">
        <v>1</v>
      </c>
      <c r="B24" s="258"/>
      <c r="C24" s="258"/>
      <c r="D24" s="259"/>
      <c r="E24" s="112" t="s">
        <v>14</v>
      </c>
      <c r="F24" s="132"/>
      <c r="G24" s="132"/>
      <c r="H24" s="132"/>
      <c r="I24" s="133"/>
      <c r="J24" s="133"/>
    </row>
    <row r="25" spans="1:10" ht="15.75">
      <c r="A25" s="262">
        <v>11</v>
      </c>
      <c r="B25" s="263"/>
      <c r="C25" s="263"/>
      <c r="D25" s="264"/>
      <c r="E25" s="134" t="s">
        <v>14</v>
      </c>
      <c r="F25" s="132">
        <v>0</v>
      </c>
      <c r="G25" s="132">
        <v>0</v>
      </c>
      <c r="H25" s="132">
        <v>0</v>
      </c>
      <c r="I25" s="133"/>
      <c r="J25" s="133"/>
    </row>
    <row r="26" spans="1:10" ht="15.75">
      <c r="A26" s="265">
        <v>12</v>
      </c>
      <c r="B26" s="266"/>
      <c r="C26" s="266"/>
      <c r="D26" s="267"/>
      <c r="E26" s="137" t="s">
        <v>206</v>
      </c>
      <c r="F26" s="132">
        <v>0</v>
      </c>
      <c r="G26" s="132">
        <v>0</v>
      </c>
      <c r="H26" s="132">
        <v>0</v>
      </c>
      <c r="I26" s="133"/>
      <c r="J26" s="133"/>
    </row>
    <row r="27" spans="1:10" ht="15.75">
      <c r="A27" s="257">
        <v>3</v>
      </c>
      <c r="B27" s="258"/>
      <c r="C27" s="258"/>
      <c r="D27" s="259"/>
      <c r="E27" s="112" t="s">
        <v>27</v>
      </c>
      <c r="F27" s="132"/>
      <c r="G27" s="132"/>
      <c r="H27" s="132"/>
      <c r="I27" s="133"/>
      <c r="J27" s="133"/>
    </row>
    <row r="28" spans="1:10" ht="15.75">
      <c r="A28" s="262">
        <v>31</v>
      </c>
      <c r="B28" s="263"/>
      <c r="C28" s="263"/>
      <c r="D28" s="264"/>
      <c r="E28" s="134" t="s">
        <v>27</v>
      </c>
      <c r="F28" s="132">
        <v>0</v>
      </c>
      <c r="G28" s="132">
        <v>0</v>
      </c>
      <c r="H28" s="132">
        <v>0</v>
      </c>
      <c r="I28" s="133"/>
      <c r="J28" s="133"/>
    </row>
    <row r="29" spans="1:10" ht="15.75">
      <c r="A29" s="257">
        <v>4</v>
      </c>
      <c r="B29" s="258"/>
      <c r="C29" s="258"/>
      <c r="D29" s="259"/>
      <c r="E29" s="112" t="s">
        <v>175</v>
      </c>
      <c r="F29" s="132"/>
      <c r="G29" s="132"/>
      <c r="H29" s="132"/>
      <c r="I29" s="133"/>
      <c r="J29" s="133"/>
    </row>
    <row r="30" spans="1:10" ht="15.75">
      <c r="A30" s="262">
        <v>43</v>
      </c>
      <c r="B30" s="263"/>
      <c r="C30" s="263"/>
      <c r="D30" s="264"/>
      <c r="E30" s="134" t="s">
        <v>29</v>
      </c>
      <c r="F30" s="132">
        <v>0</v>
      </c>
      <c r="G30" s="132">
        <v>0</v>
      </c>
      <c r="H30" s="132">
        <v>0</v>
      </c>
      <c r="I30" s="133"/>
      <c r="J30" s="133"/>
    </row>
    <row r="31" spans="1:10" ht="15.75">
      <c r="A31" s="257">
        <v>1</v>
      </c>
      <c r="B31" s="258"/>
      <c r="C31" s="258"/>
      <c r="D31" s="259"/>
      <c r="E31" s="112" t="s">
        <v>14</v>
      </c>
      <c r="F31" s="132"/>
      <c r="G31" s="132"/>
      <c r="H31" s="132"/>
      <c r="I31" s="133"/>
      <c r="J31" s="133"/>
    </row>
    <row r="32" spans="1:10" ht="16.5" customHeight="1">
      <c r="A32" s="268" t="s">
        <v>207</v>
      </c>
      <c r="B32" s="268"/>
      <c r="C32" s="268"/>
      <c r="D32" s="268"/>
      <c r="E32" s="269"/>
      <c r="F32" s="125"/>
      <c r="G32" s="125"/>
      <c r="H32" s="125"/>
      <c r="I32" s="125"/>
      <c r="J32" s="125"/>
    </row>
    <row r="33" spans="1:10" ht="15.75">
      <c r="A33" s="257">
        <v>1</v>
      </c>
      <c r="B33" s="258"/>
      <c r="C33" s="258"/>
      <c r="D33" s="259"/>
      <c r="E33" s="112" t="s">
        <v>14</v>
      </c>
      <c r="F33" s="132"/>
      <c r="G33" s="132"/>
      <c r="H33" s="132"/>
      <c r="I33" s="133"/>
      <c r="J33" s="133"/>
    </row>
    <row r="34" spans="1:10" ht="15.75">
      <c r="A34" s="262">
        <v>11</v>
      </c>
      <c r="B34" s="263"/>
      <c r="C34" s="263"/>
      <c r="D34" s="264"/>
      <c r="E34" s="134" t="s">
        <v>14</v>
      </c>
      <c r="F34" s="132">
        <v>0</v>
      </c>
      <c r="G34" s="132">
        <v>0</v>
      </c>
      <c r="H34" s="132">
        <v>0</v>
      </c>
      <c r="I34" s="133"/>
      <c r="J34" s="133"/>
    </row>
    <row r="35" spans="1:10" ht="15.75">
      <c r="A35" s="265">
        <v>12</v>
      </c>
      <c r="B35" s="266"/>
      <c r="C35" s="266"/>
      <c r="D35" s="267"/>
      <c r="E35" s="137" t="s">
        <v>206</v>
      </c>
      <c r="F35" s="132">
        <v>0</v>
      </c>
      <c r="G35" s="132">
        <v>0</v>
      </c>
      <c r="H35" s="132">
        <v>0</v>
      </c>
      <c r="I35" s="133"/>
      <c r="J35" s="133"/>
    </row>
    <row r="36" spans="1:10" ht="15.75">
      <c r="A36" s="257">
        <v>3</v>
      </c>
      <c r="B36" s="258"/>
      <c r="C36" s="258"/>
      <c r="D36" s="259"/>
      <c r="E36" s="112" t="s">
        <v>27</v>
      </c>
      <c r="F36" s="132"/>
      <c r="G36" s="132"/>
      <c r="H36" s="132"/>
      <c r="I36" s="133"/>
      <c r="J36" s="133"/>
    </row>
    <row r="37" spans="1:10" ht="15.75">
      <c r="A37" s="262">
        <v>31</v>
      </c>
      <c r="B37" s="263"/>
      <c r="C37" s="263"/>
      <c r="D37" s="264"/>
      <c r="E37" s="134" t="s">
        <v>27</v>
      </c>
      <c r="F37" s="132">
        <v>0</v>
      </c>
      <c r="G37" s="132">
        <v>0</v>
      </c>
      <c r="H37" s="132">
        <v>0</v>
      </c>
      <c r="I37" s="133"/>
      <c r="J37" s="133"/>
    </row>
    <row r="38" spans="1:10" ht="15.75">
      <c r="A38" s="257">
        <v>4</v>
      </c>
      <c r="B38" s="258"/>
      <c r="C38" s="258"/>
      <c r="D38" s="259"/>
      <c r="E38" s="112" t="s">
        <v>175</v>
      </c>
      <c r="F38" s="132"/>
      <c r="G38" s="132"/>
      <c r="H38" s="132"/>
      <c r="I38" s="133"/>
      <c r="J38" s="133"/>
    </row>
    <row r="39" spans="1:10" ht="15.75">
      <c r="A39" s="262">
        <v>43</v>
      </c>
      <c r="B39" s="263"/>
      <c r="C39" s="263"/>
      <c r="D39" s="264"/>
      <c r="E39" s="134" t="s">
        <v>29</v>
      </c>
      <c r="F39" s="132">
        <v>0</v>
      </c>
      <c r="G39" s="132">
        <v>0</v>
      </c>
      <c r="H39" s="132">
        <v>0</v>
      </c>
      <c r="I39" s="133"/>
      <c r="J39" s="133"/>
    </row>
    <row r="40" spans="1:10" ht="15.75">
      <c r="A40" s="257">
        <v>1</v>
      </c>
      <c r="B40" s="258"/>
      <c r="C40" s="258"/>
      <c r="D40" s="259"/>
      <c r="E40" s="112" t="s">
        <v>14</v>
      </c>
      <c r="F40" s="132"/>
      <c r="G40" s="132"/>
      <c r="H40" s="132"/>
      <c r="I40" s="133"/>
      <c r="J40" s="133"/>
    </row>
  </sheetData>
  <mergeCells count="25">
    <mergeCell ref="A8:E8"/>
    <mergeCell ref="A5:J5"/>
    <mergeCell ref="A3:J3"/>
    <mergeCell ref="A22:E22"/>
    <mergeCell ref="A7:E7"/>
    <mergeCell ref="A19:J19"/>
    <mergeCell ref="A21:E21"/>
    <mergeCell ref="A23:E23"/>
    <mergeCell ref="A25:D25"/>
    <mergeCell ref="A26:D26"/>
    <mergeCell ref="A24:D24"/>
    <mergeCell ref="A27:D27"/>
    <mergeCell ref="A28:D28"/>
    <mergeCell ref="A29:D29"/>
    <mergeCell ref="A31:D31"/>
    <mergeCell ref="A30:D30"/>
    <mergeCell ref="A32:E32"/>
    <mergeCell ref="A38:D38"/>
    <mergeCell ref="A39:D39"/>
    <mergeCell ref="A40:D40"/>
    <mergeCell ref="A33:D33"/>
    <mergeCell ref="A34:D34"/>
    <mergeCell ref="A35:D35"/>
    <mergeCell ref="A36:D36"/>
    <mergeCell ref="A37:D37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3"/>
  <sheetViews>
    <sheetView workbookViewId="0" topLeftCell="A100">
      <selection activeCell="B130" sqref="B130"/>
    </sheetView>
  </sheetViews>
  <sheetFormatPr defaultColWidth="9.140625" defaultRowHeight="15"/>
  <cols>
    <col min="1" max="1" width="14.57421875" style="0" customWidth="1"/>
    <col min="2" max="2" width="66.140625" style="1" customWidth="1"/>
    <col min="3" max="3" width="15.57421875" style="1" bestFit="1" customWidth="1"/>
    <col min="4" max="4" width="15.57421875" style="1" customWidth="1"/>
    <col min="5" max="5" width="12.7109375" style="1" customWidth="1"/>
    <col min="8" max="8" width="11.7109375" style="0" bestFit="1" customWidth="1"/>
  </cols>
  <sheetData>
    <row r="2" spans="1:5" ht="15.75">
      <c r="A2" s="279" t="s">
        <v>195</v>
      </c>
      <c r="B2" s="279"/>
      <c r="C2" s="279"/>
      <c r="D2" s="279"/>
      <c r="E2" s="279"/>
    </row>
    <row r="4" spans="1:5" ht="15.75">
      <c r="A4" s="231" t="s">
        <v>196</v>
      </c>
      <c r="B4" s="231"/>
      <c r="C4" s="231"/>
      <c r="D4" s="231"/>
      <c r="E4" s="231"/>
    </row>
    <row r="5" spans="1:5" ht="10.5" customHeight="1">
      <c r="A5" s="51"/>
      <c r="B5" s="76"/>
      <c r="C5" s="15"/>
      <c r="D5" s="50"/>
      <c r="E5" s="50"/>
    </row>
    <row r="6" spans="1:5" ht="30" customHeight="1">
      <c r="A6" s="282" t="s">
        <v>19</v>
      </c>
      <c r="B6" s="283"/>
      <c r="C6" s="53" t="s">
        <v>173</v>
      </c>
      <c r="D6" s="53" t="s">
        <v>181</v>
      </c>
      <c r="E6" s="53" t="s">
        <v>159</v>
      </c>
    </row>
    <row r="7" spans="1:5" ht="12" customHeight="1">
      <c r="A7" s="280">
        <v>1</v>
      </c>
      <c r="B7" s="280"/>
      <c r="C7" s="54">
        <v>2</v>
      </c>
      <c r="D7" s="54">
        <v>3</v>
      </c>
      <c r="E7" s="55" t="s">
        <v>215</v>
      </c>
    </row>
    <row r="8" spans="1:5" ht="15.75">
      <c r="A8" s="56" t="s">
        <v>40</v>
      </c>
      <c r="B8" s="57" t="s">
        <v>41</v>
      </c>
      <c r="C8" s="168">
        <f>+C11+C58+C62+C71+C75</f>
        <v>11747030</v>
      </c>
      <c r="D8" s="168">
        <f>+D11+D58+D62+D71+D75</f>
        <v>4115013.56</v>
      </c>
      <c r="E8" s="58">
        <f>+D8/C8*100</f>
        <v>35.03024645378449</v>
      </c>
    </row>
    <row r="9" spans="1:5" ht="15.75">
      <c r="A9" s="59" t="s">
        <v>42</v>
      </c>
      <c r="B9" s="60" t="s">
        <v>43</v>
      </c>
      <c r="C9" s="168">
        <f>+C8</f>
        <v>11747030</v>
      </c>
      <c r="D9" s="168">
        <f>+D8</f>
        <v>4115013.56</v>
      </c>
      <c r="E9" s="58">
        <f aca="true" t="shared" si="0" ref="E9:E13">+D9/C9*100</f>
        <v>35.03024645378449</v>
      </c>
    </row>
    <row r="10" spans="1:5" ht="15.75">
      <c r="A10" s="56" t="s">
        <v>44</v>
      </c>
      <c r="B10" s="57" t="s">
        <v>45</v>
      </c>
      <c r="C10" s="168">
        <f>+C8</f>
        <v>11747030</v>
      </c>
      <c r="D10" s="168">
        <f>+D8</f>
        <v>4115013.56</v>
      </c>
      <c r="E10" s="58">
        <f t="shared" si="0"/>
        <v>35.03024645378449</v>
      </c>
    </row>
    <row r="11" spans="1:5" ht="28.5" customHeight="1">
      <c r="A11" s="147" t="s">
        <v>46</v>
      </c>
      <c r="B11" s="148" t="s">
        <v>182</v>
      </c>
      <c r="C11" s="169">
        <f>+C12+C15</f>
        <v>2297167</v>
      </c>
      <c r="D11" s="169">
        <f>+D12+D15+D55</f>
        <v>810525.5499999999</v>
      </c>
      <c r="E11" s="58">
        <f t="shared" si="0"/>
        <v>35.283701620300135</v>
      </c>
    </row>
    <row r="12" spans="1:5" ht="15.75">
      <c r="A12" s="62" t="s">
        <v>47</v>
      </c>
      <c r="B12" s="61" t="s">
        <v>27</v>
      </c>
      <c r="C12" s="168">
        <f>+C13</f>
        <v>1195</v>
      </c>
      <c r="D12" s="168">
        <f aca="true" t="shared" si="1" ref="D12">+D13</f>
        <v>528.68</v>
      </c>
      <c r="E12" s="58">
        <f t="shared" si="0"/>
        <v>44.24100418410041</v>
      </c>
    </row>
    <row r="13" spans="1:5" ht="15.75">
      <c r="A13" s="52" t="s">
        <v>48</v>
      </c>
      <c r="B13" s="64" t="s">
        <v>24</v>
      </c>
      <c r="C13" s="168">
        <v>1195</v>
      </c>
      <c r="D13" s="168">
        <f>+D14</f>
        <v>528.68</v>
      </c>
      <c r="E13" s="58">
        <f t="shared" si="0"/>
        <v>44.24100418410041</v>
      </c>
    </row>
    <row r="14" spans="1:5" ht="15.75">
      <c r="A14" s="69" t="s">
        <v>50</v>
      </c>
      <c r="B14" s="66" t="s">
        <v>51</v>
      </c>
      <c r="C14" s="171"/>
      <c r="D14" s="171">
        <v>528.68</v>
      </c>
      <c r="E14" s="58"/>
    </row>
    <row r="15" spans="1:5" ht="15.75">
      <c r="A15" s="67" t="s">
        <v>52</v>
      </c>
      <c r="B15" s="61" t="s">
        <v>29</v>
      </c>
      <c r="C15" s="168">
        <f>+C16+C22+C44+C48+C53</f>
        <v>2295972</v>
      </c>
      <c r="D15" s="168">
        <f>+D16+D22+D44+D48+D53</f>
        <v>809062.8699999999</v>
      </c>
      <c r="E15" s="58">
        <f>+D15/C15*100</f>
        <v>35.23835961414163</v>
      </c>
    </row>
    <row r="16" spans="1:5" ht="15.75">
      <c r="A16" s="70" t="s">
        <v>53</v>
      </c>
      <c r="B16" s="63" t="s">
        <v>16</v>
      </c>
      <c r="C16" s="168">
        <v>1440043</v>
      </c>
      <c r="D16" s="168">
        <f>+D17+D18+D19+D20+D21</f>
        <v>545431.44</v>
      </c>
      <c r="E16" s="58">
        <f>+D16/C16*100</f>
        <v>37.87605231232678</v>
      </c>
    </row>
    <row r="17" spans="1:5" ht="15.75">
      <c r="A17" s="71" t="s">
        <v>147</v>
      </c>
      <c r="B17" s="66" t="s">
        <v>55</v>
      </c>
      <c r="C17" s="171"/>
      <c r="D17" s="171">
        <v>451430.73</v>
      </c>
      <c r="E17" s="58"/>
    </row>
    <row r="18" spans="1:5" ht="15.75">
      <c r="A18" s="71" t="s">
        <v>56</v>
      </c>
      <c r="B18" s="66" t="s">
        <v>57</v>
      </c>
      <c r="C18" s="171"/>
      <c r="D18" s="171">
        <v>1076.62</v>
      </c>
      <c r="E18" s="58"/>
    </row>
    <row r="19" spans="1:5" ht="15.75">
      <c r="A19" s="71" t="s">
        <v>59</v>
      </c>
      <c r="B19" s="66" t="s">
        <v>58</v>
      </c>
      <c r="C19" s="171"/>
      <c r="D19" s="171">
        <v>23742.91</v>
      </c>
      <c r="E19" s="58"/>
    </row>
    <row r="20" spans="1:5" ht="15.75">
      <c r="A20" s="71" t="s">
        <v>61</v>
      </c>
      <c r="B20" s="66" t="s">
        <v>62</v>
      </c>
      <c r="C20" s="171"/>
      <c r="D20" s="171">
        <v>69181.18</v>
      </c>
      <c r="E20" s="58"/>
    </row>
    <row r="21" spans="1:5" ht="15.75">
      <c r="A21" s="71" t="s">
        <v>63</v>
      </c>
      <c r="B21" s="66" t="s">
        <v>64</v>
      </c>
      <c r="C21" s="171"/>
      <c r="D21" s="171">
        <v>0</v>
      </c>
      <c r="E21" s="58"/>
    </row>
    <row r="22" spans="1:5" ht="15.75">
      <c r="A22" s="70" t="s">
        <v>48</v>
      </c>
      <c r="B22" s="64" t="s">
        <v>24</v>
      </c>
      <c r="C22" s="168">
        <v>693079</v>
      </c>
      <c r="D22" s="168">
        <f>+D23+D24+D25+D26+D27+D28+D29+D30+D31+D32+D33+D34+D35+D36+D37+D38+D39+D40+D41+D42+D43</f>
        <v>261366.20999999996</v>
      </c>
      <c r="E22" s="58">
        <f>+D22/C22*100</f>
        <v>37.710882886366484</v>
      </c>
    </row>
    <row r="23" spans="1:5" ht="15.75">
      <c r="A23" s="71" t="s">
        <v>66</v>
      </c>
      <c r="B23" s="66" t="s">
        <v>67</v>
      </c>
      <c r="C23" s="171"/>
      <c r="D23" s="171">
        <v>1405.3</v>
      </c>
      <c r="E23" s="58"/>
    </row>
    <row r="24" spans="1:5" ht="15.75">
      <c r="A24" s="71" t="s">
        <v>68</v>
      </c>
      <c r="B24" s="66" t="s">
        <v>69</v>
      </c>
      <c r="C24" s="171"/>
      <c r="D24" s="171">
        <v>16211.46</v>
      </c>
      <c r="E24" s="58"/>
    </row>
    <row r="25" spans="1:5" ht="15.75">
      <c r="A25" s="71" t="s">
        <v>70</v>
      </c>
      <c r="B25" s="66" t="s">
        <v>71</v>
      </c>
      <c r="C25" s="171"/>
      <c r="D25" s="171">
        <v>1364.32</v>
      </c>
      <c r="E25" s="58"/>
    </row>
    <row r="26" spans="1:5" ht="15.75">
      <c r="A26" s="71" t="s">
        <v>73</v>
      </c>
      <c r="B26" s="66" t="s">
        <v>74</v>
      </c>
      <c r="C26" s="171"/>
      <c r="D26" s="171">
        <v>5760.92</v>
      </c>
      <c r="E26" s="58"/>
    </row>
    <row r="27" spans="1:5" ht="15.75">
      <c r="A27" s="71" t="s">
        <v>75</v>
      </c>
      <c r="B27" s="66" t="s">
        <v>76</v>
      </c>
      <c r="C27" s="171"/>
      <c r="D27" s="171">
        <v>34491.52</v>
      </c>
      <c r="E27" s="58"/>
    </row>
    <row r="28" spans="1:5" ht="15.75">
      <c r="A28" s="71" t="s">
        <v>77</v>
      </c>
      <c r="B28" s="66" t="s">
        <v>78</v>
      </c>
      <c r="C28" s="171"/>
      <c r="D28" s="171">
        <v>0</v>
      </c>
      <c r="E28" s="58"/>
    </row>
    <row r="29" spans="1:5" ht="15.75">
      <c r="A29" s="71" t="s">
        <v>79</v>
      </c>
      <c r="B29" s="66" t="s">
        <v>80</v>
      </c>
      <c r="C29" s="171"/>
      <c r="D29" s="171">
        <v>53.09</v>
      </c>
      <c r="E29" s="58"/>
    </row>
    <row r="30" spans="1:5" ht="15.75">
      <c r="A30" s="71" t="s">
        <v>81</v>
      </c>
      <c r="B30" s="66" t="s">
        <v>82</v>
      </c>
      <c r="C30" s="171"/>
      <c r="D30" s="171">
        <v>0</v>
      </c>
      <c r="E30" s="58"/>
    </row>
    <row r="31" spans="1:5" ht="15.75">
      <c r="A31" s="71" t="s">
        <v>83</v>
      </c>
      <c r="B31" s="66" t="s">
        <v>84</v>
      </c>
      <c r="C31" s="171"/>
      <c r="D31" s="171">
        <v>29998.43</v>
      </c>
      <c r="E31" s="58"/>
    </row>
    <row r="32" spans="1:5" ht="15.75">
      <c r="A32" s="71" t="s">
        <v>85</v>
      </c>
      <c r="B32" s="66" t="s">
        <v>86</v>
      </c>
      <c r="C32" s="171"/>
      <c r="D32" s="171">
        <v>30199.81</v>
      </c>
      <c r="E32" s="58"/>
    </row>
    <row r="33" spans="1:5" ht="15.75">
      <c r="A33" s="71" t="s">
        <v>87</v>
      </c>
      <c r="B33" s="66" t="s">
        <v>88</v>
      </c>
      <c r="C33" s="171"/>
      <c r="D33" s="171">
        <v>6176.07</v>
      </c>
      <c r="E33" s="58"/>
    </row>
    <row r="34" spans="1:5" ht="15.75">
      <c r="A34" s="71" t="s">
        <v>50</v>
      </c>
      <c r="B34" s="66" t="s">
        <v>51</v>
      </c>
      <c r="C34" s="171"/>
      <c r="D34" s="171">
        <v>6878.27</v>
      </c>
      <c r="E34" s="58"/>
    </row>
    <row r="35" spans="1:5" ht="15.75">
      <c r="A35" s="71" t="s">
        <v>89</v>
      </c>
      <c r="B35" s="66" t="s">
        <v>90</v>
      </c>
      <c r="C35" s="171"/>
      <c r="D35" s="171">
        <v>44809.48</v>
      </c>
      <c r="E35" s="58"/>
    </row>
    <row r="36" spans="1:5" ht="15.75">
      <c r="A36" s="71" t="s">
        <v>91</v>
      </c>
      <c r="B36" s="66" t="s">
        <v>92</v>
      </c>
      <c r="C36" s="171"/>
      <c r="D36" s="171">
        <v>25.36</v>
      </c>
      <c r="E36" s="58"/>
    </row>
    <row r="37" spans="1:5" ht="15.75">
      <c r="A37" s="71" t="s">
        <v>93</v>
      </c>
      <c r="B37" s="66" t="s">
        <v>94</v>
      </c>
      <c r="C37" s="171"/>
      <c r="D37" s="171">
        <v>17042.59</v>
      </c>
      <c r="E37" s="58"/>
    </row>
    <row r="38" spans="1:5" ht="15.75">
      <c r="A38" s="71" t="s">
        <v>95</v>
      </c>
      <c r="B38" s="66" t="s">
        <v>96</v>
      </c>
      <c r="C38" s="171"/>
      <c r="D38" s="171">
        <v>55082.08</v>
      </c>
      <c r="E38" s="58"/>
    </row>
    <row r="39" spans="1:5" ht="15.75">
      <c r="A39" s="71" t="s">
        <v>98</v>
      </c>
      <c r="B39" s="66" t="s">
        <v>99</v>
      </c>
      <c r="C39" s="171"/>
      <c r="D39" s="171">
        <v>7919.95</v>
      </c>
      <c r="E39" s="58"/>
    </row>
    <row r="40" spans="1:5" ht="15.75">
      <c r="A40" s="71" t="s">
        <v>100</v>
      </c>
      <c r="B40" s="66" t="s">
        <v>101</v>
      </c>
      <c r="C40" s="171"/>
      <c r="D40" s="171">
        <v>2266.68</v>
      </c>
      <c r="E40" s="58"/>
    </row>
    <row r="41" spans="1:5" ht="15.75">
      <c r="A41" s="71" t="s">
        <v>102</v>
      </c>
      <c r="B41" s="66" t="s">
        <v>103</v>
      </c>
      <c r="C41" s="171"/>
      <c r="D41" s="171">
        <v>408.73</v>
      </c>
      <c r="E41" s="58"/>
    </row>
    <row r="42" spans="1:5" ht="15.75">
      <c r="A42" s="71" t="s">
        <v>104</v>
      </c>
      <c r="B42" s="66" t="s">
        <v>105</v>
      </c>
      <c r="C42" s="171"/>
      <c r="D42" s="171">
        <v>73.66</v>
      </c>
      <c r="E42" s="58"/>
    </row>
    <row r="43" spans="1:5" ht="15.75">
      <c r="A43" s="71" t="s">
        <v>106</v>
      </c>
      <c r="B43" s="66" t="s">
        <v>97</v>
      </c>
      <c r="C43" s="171"/>
      <c r="D43" s="171">
        <v>1198.49</v>
      </c>
      <c r="E43" s="58"/>
    </row>
    <row r="44" spans="1:5" ht="15.75">
      <c r="A44" s="70" t="s">
        <v>107</v>
      </c>
      <c r="B44" s="64" t="s">
        <v>38</v>
      </c>
      <c r="C44" s="168">
        <v>1725</v>
      </c>
      <c r="D44" s="168">
        <f>+D45+D46+D47</f>
        <v>1452.72</v>
      </c>
      <c r="E44" s="58">
        <f>+D44/C44*100</f>
        <v>84.21565217391304</v>
      </c>
    </row>
    <row r="45" spans="1:5" ht="15.75">
      <c r="A45" s="71" t="s">
        <v>109</v>
      </c>
      <c r="B45" s="66" t="s">
        <v>110</v>
      </c>
      <c r="C45" s="171"/>
      <c r="D45" s="171">
        <v>0</v>
      </c>
      <c r="E45" s="58"/>
    </row>
    <row r="46" spans="1:5" ht="15.75">
      <c r="A46" s="71" t="s">
        <v>111</v>
      </c>
      <c r="B46" s="66" t="s">
        <v>112</v>
      </c>
      <c r="C46" s="171"/>
      <c r="D46" s="171">
        <v>0</v>
      </c>
      <c r="E46" s="58"/>
    </row>
    <row r="47" spans="1:5" ht="15.75">
      <c r="A47" s="71" t="s">
        <v>113</v>
      </c>
      <c r="B47" s="66" t="s">
        <v>114</v>
      </c>
      <c r="C47" s="171"/>
      <c r="D47" s="171">
        <v>1452.72</v>
      </c>
      <c r="E47" s="58"/>
    </row>
    <row r="48" spans="1:5" ht="15.75">
      <c r="A48" s="70" t="s">
        <v>115</v>
      </c>
      <c r="B48" s="65" t="s">
        <v>35</v>
      </c>
      <c r="C48" s="172">
        <v>160594</v>
      </c>
      <c r="D48" s="172">
        <f>+D49+D50+D51+D52</f>
        <v>812.5</v>
      </c>
      <c r="E48" s="58">
        <f>+D48/C48*100</f>
        <v>0.5059342192111785</v>
      </c>
    </row>
    <row r="49" spans="1:5" ht="15.75">
      <c r="A49" s="71" t="s">
        <v>117</v>
      </c>
      <c r="B49" s="68" t="s">
        <v>118</v>
      </c>
      <c r="C49" s="171"/>
      <c r="D49" s="171">
        <v>0</v>
      </c>
      <c r="E49" s="58"/>
    </row>
    <row r="50" spans="1:5" ht="15.75">
      <c r="A50" s="71" t="s">
        <v>119</v>
      </c>
      <c r="B50" s="66" t="s">
        <v>120</v>
      </c>
      <c r="C50" s="171"/>
      <c r="D50" s="171">
        <v>812.5</v>
      </c>
      <c r="E50" s="58"/>
    </row>
    <row r="51" spans="1:5" ht="15.75">
      <c r="A51" s="71" t="s">
        <v>121</v>
      </c>
      <c r="B51" s="66" t="s">
        <v>122</v>
      </c>
      <c r="C51" s="171"/>
      <c r="D51" s="171">
        <v>0</v>
      </c>
      <c r="E51" s="58"/>
    </row>
    <row r="52" spans="1:5" ht="15.75">
      <c r="A52" s="71" t="s">
        <v>123</v>
      </c>
      <c r="B52" s="66" t="s">
        <v>124</v>
      </c>
      <c r="C52" s="171"/>
      <c r="D52" s="171">
        <v>0</v>
      </c>
      <c r="E52" s="58"/>
    </row>
    <row r="53" spans="1:5" ht="15.75">
      <c r="A53" s="70" t="s">
        <v>125</v>
      </c>
      <c r="B53" s="64" t="s">
        <v>39</v>
      </c>
      <c r="C53" s="168">
        <v>531</v>
      </c>
      <c r="D53" s="168">
        <f>+D54</f>
        <v>0</v>
      </c>
      <c r="E53" s="58">
        <f>+D53/C53*100</f>
        <v>0</v>
      </c>
    </row>
    <row r="54" spans="1:5" ht="15.75">
      <c r="A54" s="71" t="s">
        <v>127</v>
      </c>
      <c r="B54" s="66" t="s">
        <v>126</v>
      </c>
      <c r="C54" s="171"/>
      <c r="D54" s="171">
        <v>0</v>
      </c>
      <c r="E54" s="58"/>
    </row>
    <row r="55" spans="1:5" ht="15.75">
      <c r="A55" s="56" t="s">
        <v>162</v>
      </c>
      <c r="B55" s="64" t="s">
        <v>37</v>
      </c>
      <c r="C55" s="171"/>
      <c r="D55" s="168">
        <f>+D56</f>
        <v>934</v>
      </c>
      <c r="E55" s="58"/>
    </row>
    <row r="56" spans="1:5" ht="15.75">
      <c r="A56" s="70" t="s">
        <v>48</v>
      </c>
      <c r="B56" s="64" t="s">
        <v>24</v>
      </c>
      <c r="C56" s="171"/>
      <c r="D56" s="168">
        <f>+D57</f>
        <v>934</v>
      </c>
      <c r="E56" s="58"/>
    </row>
    <row r="57" spans="1:5" ht="15.75">
      <c r="A57" s="71" t="s">
        <v>66</v>
      </c>
      <c r="B57" s="66" t="s">
        <v>67</v>
      </c>
      <c r="C57" s="171"/>
      <c r="D57" s="171">
        <v>934</v>
      </c>
      <c r="E57" s="58"/>
    </row>
    <row r="58" spans="1:5" ht="15.75">
      <c r="A58" s="147" t="s">
        <v>128</v>
      </c>
      <c r="B58" s="148" t="s">
        <v>129</v>
      </c>
      <c r="C58" s="173">
        <f aca="true" t="shared" si="2" ref="C58:D58">+C59</f>
        <v>5640719</v>
      </c>
      <c r="D58" s="173">
        <f t="shared" si="2"/>
        <v>2741352.16</v>
      </c>
      <c r="E58" s="149">
        <f>+D58/C58*100</f>
        <v>48.59933919771576</v>
      </c>
    </row>
    <row r="59" spans="1:5" ht="15.75">
      <c r="A59" s="62" t="s">
        <v>52</v>
      </c>
      <c r="B59" s="61" t="s">
        <v>29</v>
      </c>
      <c r="C59" s="168">
        <f>+C60</f>
        <v>5640719</v>
      </c>
      <c r="D59" s="168">
        <f>+D60</f>
        <v>2741352.16</v>
      </c>
      <c r="E59" s="149">
        <f aca="true" t="shared" si="3" ref="E59:E60">+D59/C59*100</f>
        <v>48.59933919771576</v>
      </c>
    </row>
    <row r="60" spans="1:5" ht="15.75">
      <c r="A60" s="70" t="s">
        <v>48</v>
      </c>
      <c r="B60" s="64" t="s">
        <v>24</v>
      </c>
      <c r="C60" s="168">
        <v>5640719</v>
      </c>
      <c r="D60" s="168">
        <f>+D61</f>
        <v>2741352.16</v>
      </c>
      <c r="E60" s="149">
        <f t="shared" si="3"/>
        <v>48.59933919771576</v>
      </c>
    </row>
    <row r="61" spans="1:5" ht="15.75">
      <c r="A61" s="71" t="s">
        <v>130</v>
      </c>
      <c r="B61" s="68" t="s">
        <v>96</v>
      </c>
      <c r="C61" s="171"/>
      <c r="D61" s="171">
        <v>2741352.16</v>
      </c>
      <c r="E61" s="58"/>
    </row>
    <row r="62" spans="1:5" ht="15.75">
      <c r="A62" s="147" t="s">
        <v>131</v>
      </c>
      <c r="B62" s="150" t="s">
        <v>132</v>
      </c>
      <c r="C62" s="169">
        <f>+C63</f>
        <v>756520</v>
      </c>
      <c r="D62" s="169">
        <f>+D63</f>
        <v>145996.23</v>
      </c>
      <c r="E62" s="149">
        <f>+D62/C62*100</f>
        <v>19.29839660550944</v>
      </c>
    </row>
    <row r="63" spans="1:5" ht="15.75">
      <c r="A63" s="62" t="s">
        <v>52</v>
      </c>
      <c r="B63" s="61" t="s">
        <v>29</v>
      </c>
      <c r="C63" s="168">
        <f>+C64+C66+C68</f>
        <v>756520</v>
      </c>
      <c r="D63" s="168">
        <f>+D64+D66+D68</f>
        <v>145996.23</v>
      </c>
      <c r="E63" s="149">
        <f aca="true" t="shared" si="4" ref="E63:E64">+D63/C63*100</f>
        <v>19.29839660550944</v>
      </c>
    </row>
    <row r="64" spans="1:5" ht="15.75">
      <c r="A64" s="70" t="s">
        <v>48</v>
      </c>
      <c r="B64" s="64" t="s">
        <v>24</v>
      </c>
      <c r="C64" s="168">
        <v>331807</v>
      </c>
      <c r="D64" s="168">
        <f>+D65</f>
        <v>138917.48</v>
      </c>
      <c r="E64" s="149">
        <f t="shared" si="4"/>
        <v>41.86695277676481</v>
      </c>
    </row>
    <row r="65" spans="1:5" ht="15.75">
      <c r="A65" s="71" t="s">
        <v>133</v>
      </c>
      <c r="B65" s="66" t="s">
        <v>134</v>
      </c>
      <c r="C65" s="171"/>
      <c r="D65" s="171">
        <v>138917.48</v>
      </c>
      <c r="E65" s="58"/>
    </row>
    <row r="66" spans="1:5" ht="15.75">
      <c r="A66" s="70" t="s">
        <v>135</v>
      </c>
      <c r="B66" s="64" t="s">
        <v>18</v>
      </c>
      <c r="C66" s="168">
        <v>331807</v>
      </c>
      <c r="D66" s="168">
        <f>+D67</f>
        <v>7078.75</v>
      </c>
      <c r="E66" s="58">
        <f>+D66/C66*100</f>
        <v>2.133393810257168</v>
      </c>
    </row>
    <row r="67" spans="1:5" ht="15.75">
      <c r="A67" s="71" t="s">
        <v>137</v>
      </c>
      <c r="B67" s="66" t="s">
        <v>138</v>
      </c>
      <c r="C67" s="171"/>
      <c r="D67" s="171">
        <v>7078.75</v>
      </c>
      <c r="E67" s="58"/>
    </row>
    <row r="68" spans="1:8" ht="15.75">
      <c r="A68" s="70" t="s">
        <v>115</v>
      </c>
      <c r="B68" s="64" t="s">
        <v>35</v>
      </c>
      <c r="C68" s="168">
        <v>92906</v>
      </c>
      <c r="D68" s="168">
        <f>+D69+D70</f>
        <v>0</v>
      </c>
      <c r="E68" s="58">
        <f>+D68/C68*100</f>
        <v>0</v>
      </c>
      <c r="H68" s="1"/>
    </row>
    <row r="69" spans="1:5" ht="15.75">
      <c r="A69" s="71" t="s">
        <v>117</v>
      </c>
      <c r="B69" s="66" t="s">
        <v>118</v>
      </c>
      <c r="C69" s="171"/>
      <c r="D69" s="171">
        <v>0</v>
      </c>
      <c r="E69" s="58"/>
    </row>
    <row r="70" spans="1:5" ht="15.75">
      <c r="A70" s="71" t="s">
        <v>140</v>
      </c>
      <c r="B70" s="66" t="s">
        <v>141</v>
      </c>
      <c r="C70" s="171"/>
      <c r="D70" s="171">
        <v>0</v>
      </c>
      <c r="E70" s="58"/>
    </row>
    <row r="71" spans="1:5" ht="15.75">
      <c r="A71" s="147" t="s">
        <v>142</v>
      </c>
      <c r="B71" s="148" t="s">
        <v>143</v>
      </c>
      <c r="C71" s="169">
        <f aca="true" t="shared" si="5" ref="C71:D71">+C72</f>
        <v>6636</v>
      </c>
      <c r="D71" s="169">
        <f t="shared" si="5"/>
        <v>2939.46</v>
      </c>
      <c r="E71" s="149">
        <f>+D71/C71*100</f>
        <v>44.29566003616637</v>
      </c>
    </row>
    <row r="72" spans="1:5" ht="15.75">
      <c r="A72" s="62" t="s">
        <v>52</v>
      </c>
      <c r="B72" s="61" t="s">
        <v>29</v>
      </c>
      <c r="C72" s="168">
        <f>+C73</f>
        <v>6636</v>
      </c>
      <c r="D72" s="168">
        <f>+D73</f>
        <v>2939.46</v>
      </c>
      <c r="E72" s="149">
        <f aca="true" t="shared" si="6" ref="E72:E73">+D72/C72*100</f>
        <v>44.29566003616637</v>
      </c>
    </row>
    <row r="73" spans="1:5" ht="15.75">
      <c r="A73" s="70" t="s">
        <v>48</v>
      </c>
      <c r="B73" s="64" t="s">
        <v>24</v>
      </c>
      <c r="C73" s="168">
        <v>6636</v>
      </c>
      <c r="D73" s="168">
        <f>+D74</f>
        <v>2939.46</v>
      </c>
      <c r="E73" s="149">
        <f t="shared" si="6"/>
        <v>44.29566003616637</v>
      </c>
    </row>
    <row r="74" spans="1:5" ht="15.75">
      <c r="A74" s="71" t="s">
        <v>89</v>
      </c>
      <c r="B74" s="66" t="s">
        <v>90</v>
      </c>
      <c r="C74" s="171"/>
      <c r="D74" s="171">
        <v>2939.46</v>
      </c>
      <c r="E74" s="58"/>
    </row>
    <row r="75" spans="1:5" ht="15.75">
      <c r="A75" s="147" t="s">
        <v>144</v>
      </c>
      <c r="B75" s="148" t="s">
        <v>145</v>
      </c>
      <c r="C75" s="173">
        <f>+C76+C96</f>
        <v>3045988</v>
      </c>
      <c r="D75" s="173">
        <f>+D76+D96</f>
        <v>414200.16000000003</v>
      </c>
      <c r="E75" s="149">
        <f>+D75/C75*100</f>
        <v>13.598220347552257</v>
      </c>
    </row>
    <row r="76" spans="1:5" ht="15.75">
      <c r="A76" s="62" t="s">
        <v>146</v>
      </c>
      <c r="B76" s="61" t="s">
        <v>34</v>
      </c>
      <c r="C76" s="168">
        <f>+C77+C80+C92</f>
        <v>457230</v>
      </c>
      <c r="D76" s="168">
        <f>+D77+D80</f>
        <v>62130.03</v>
      </c>
      <c r="E76" s="149">
        <f aca="true" t="shared" si="7" ref="E76:E77">+D76/C76*100</f>
        <v>13.5883537825602</v>
      </c>
    </row>
    <row r="77" spans="1:5" ht="15.75">
      <c r="A77" s="70" t="s">
        <v>53</v>
      </c>
      <c r="B77" s="63" t="s">
        <v>16</v>
      </c>
      <c r="C77" s="168">
        <v>61053</v>
      </c>
      <c r="D77" s="168">
        <f>+D78+D79+D92</f>
        <v>61317.42</v>
      </c>
      <c r="E77" s="149">
        <f t="shared" si="7"/>
        <v>100.43309911060881</v>
      </c>
    </row>
    <row r="78" spans="1:5" ht="15.75">
      <c r="A78" s="71" t="s">
        <v>147</v>
      </c>
      <c r="B78" s="66" t="s">
        <v>55</v>
      </c>
      <c r="C78" s="171"/>
      <c r="D78" s="171">
        <v>24554.6</v>
      </c>
      <c r="E78" s="58"/>
    </row>
    <row r="79" spans="1:5" ht="15.75">
      <c r="A79" s="71" t="s">
        <v>61</v>
      </c>
      <c r="B79" s="66" t="s">
        <v>62</v>
      </c>
      <c r="C79" s="171"/>
      <c r="D79" s="171">
        <v>4852.11</v>
      </c>
      <c r="E79" s="58"/>
    </row>
    <row r="80" spans="1:5" ht="15.75">
      <c r="A80" s="70" t="s">
        <v>48</v>
      </c>
      <c r="B80" s="64" t="s">
        <v>24</v>
      </c>
      <c r="C80" s="168">
        <v>197093</v>
      </c>
      <c r="D80" s="168">
        <f>+D81+D82+D83+D84+D85+D86+D87+D88+D89+D90+D91</f>
        <v>812.6099999999999</v>
      </c>
      <c r="E80" s="58">
        <f>+D80/C80*100</f>
        <v>0.412297747763746</v>
      </c>
    </row>
    <row r="81" spans="1:5" ht="15.75">
      <c r="A81" s="71" t="s">
        <v>66</v>
      </c>
      <c r="B81" s="66" t="s">
        <v>67</v>
      </c>
      <c r="C81" s="171"/>
      <c r="D81" s="171">
        <v>0</v>
      </c>
      <c r="E81" s="58"/>
    </row>
    <row r="82" spans="1:5" ht="15.75">
      <c r="A82" s="71" t="s">
        <v>70</v>
      </c>
      <c r="B82" s="66" t="s">
        <v>71</v>
      </c>
      <c r="C82" s="171"/>
      <c r="D82" s="171">
        <v>0</v>
      </c>
      <c r="E82" s="58"/>
    </row>
    <row r="83" spans="1:5" ht="15.75">
      <c r="A83" s="71" t="s">
        <v>77</v>
      </c>
      <c r="B83" s="66" t="s">
        <v>78</v>
      </c>
      <c r="C83" s="171"/>
      <c r="D83" s="171">
        <v>0</v>
      </c>
      <c r="E83" s="58"/>
    </row>
    <row r="84" spans="1:5" ht="15.75">
      <c r="A84" s="71" t="s">
        <v>81</v>
      </c>
      <c r="B84" s="66" t="s">
        <v>82</v>
      </c>
      <c r="C84" s="171"/>
      <c r="D84" s="171">
        <v>195.45</v>
      </c>
      <c r="E84" s="58"/>
    </row>
    <row r="85" spans="1:5" ht="15.75">
      <c r="A85" s="71" t="s">
        <v>85</v>
      </c>
      <c r="B85" s="66" t="s">
        <v>86</v>
      </c>
      <c r="C85" s="171"/>
      <c r="D85" s="171">
        <v>0</v>
      </c>
      <c r="E85" s="58"/>
    </row>
    <row r="86" spans="1:5" ht="15.75">
      <c r="A86" s="71" t="s">
        <v>87</v>
      </c>
      <c r="B86" s="66" t="s">
        <v>88</v>
      </c>
      <c r="C86" s="171"/>
      <c r="D86" s="171">
        <v>0</v>
      </c>
      <c r="E86" s="58"/>
    </row>
    <row r="87" spans="1:5" ht="15.75">
      <c r="A87" s="71" t="s">
        <v>89</v>
      </c>
      <c r="B87" s="66" t="s">
        <v>90</v>
      </c>
      <c r="C87" s="171"/>
      <c r="D87" s="171">
        <v>0</v>
      </c>
      <c r="E87" s="58"/>
    </row>
    <row r="88" spans="1:5" ht="15.75">
      <c r="A88" s="71" t="s">
        <v>93</v>
      </c>
      <c r="B88" s="66" t="s">
        <v>94</v>
      </c>
      <c r="C88" s="171"/>
      <c r="D88" s="171">
        <v>617.16</v>
      </c>
      <c r="E88" s="58"/>
    </row>
    <row r="89" spans="1:5" ht="15.75">
      <c r="A89" s="71" t="s">
        <v>148</v>
      </c>
      <c r="B89" s="66" t="s">
        <v>134</v>
      </c>
      <c r="C89" s="171"/>
      <c r="D89" s="171">
        <v>0</v>
      </c>
      <c r="E89" s="58"/>
    </row>
    <row r="90" spans="1:5" ht="15.75">
      <c r="A90" s="71" t="s">
        <v>95</v>
      </c>
      <c r="B90" s="66" t="s">
        <v>96</v>
      </c>
      <c r="C90" s="171"/>
      <c r="D90" s="171">
        <v>0</v>
      </c>
      <c r="E90" s="58"/>
    </row>
    <row r="91" spans="1:5" ht="15.75">
      <c r="A91" s="71" t="s">
        <v>102</v>
      </c>
      <c r="B91" s="66" t="s">
        <v>103</v>
      </c>
      <c r="C91" s="171"/>
      <c r="D91" s="171">
        <v>0</v>
      </c>
      <c r="E91" s="58"/>
    </row>
    <row r="92" spans="1:5" ht="15.75">
      <c r="A92" s="70" t="s">
        <v>115</v>
      </c>
      <c r="B92" s="64" t="s">
        <v>35</v>
      </c>
      <c r="C92" s="168">
        <v>199084</v>
      </c>
      <c r="D92" s="168">
        <f>+D93+D94+D95</f>
        <v>31910.71</v>
      </c>
      <c r="E92" s="58">
        <f>+D92/C92*100</f>
        <v>16.02876675172289</v>
      </c>
    </row>
    <row r="93" spans="1:5" ht="15.75">
      <c r="A93" s="71" t="s">
        <v>117</v>
      </c>
      <c r="B93" s="66" t="s">
        <v>118</v>
      </c>
      <c r="C93" s="171"/>
      <c r="D93" s="171">
        <v>0</v>
      </c>
      <c r="E93" s="58"/>
    </row>
    <row r="94" spans="1:5" ht="15.75">
      <c r="A94" s="71" t="s">
        <v>121</v>
      </c>
      <c r="B94" s="66" t="s">
        <v>122</v>
      </c>
      <c r="C94" s="171"/>
      <c r="D94" s="171">
        <v>0</v>
      </c>
      <c r="E94" s="58"/>
    </row>
    <row r="95" spans="1:5" ht="15.75">
      <c r="A95" s="71" t="s">
        <v>140</v>
      </c>
      <c r="B95" s="66" t="s">
        <v>141</v>
      </c>
      <c r="C95" s="171"/>
      <c r="D95" s="171">
        <v>31910.71</v>
      </c>
      <c r="E95" s="58"/>
    </row>
    <row r="96" spans="1:5" ht="15.75">
      <c r="A96" s="62" t="s">
        <v>149</v>
      </c>
      <c r="B96" s="61" t="s">
        <v>36</v>
      </c>
      <c r="C96" s="168">
        <f>+C97+C100+C112</f>
        <v>2588758</v>
      </c>
      <c r="D96" s="168">
        <f>+D97+D100+D112</f>
        <v>352070.13</v>
      </c>
      <c r="E96" s="58">
        <f>+D96/C96*100</f>
        <v>13.5999629938372</v>
      </c>
    </row>
    <row r="97" spans="1:5" ht="15.75">
      <c r="A97" s="70" t="s">
        <v>53</v>
      </c>
      <c r="B97" s="63" t="s">
        <v>16</v>
      </c>
      <c r="C97" s="168">
        <v>343752</v>
      </c>
      <c r="D97" s="168">
        <f>+D98+D99</f>
        <v>166637.96000000002</v>
      </c>
      <c r="E97" s="58">
        <f>+D97/C97*100</f>
        <v>48.47621541111034</v>
      </c>
    </row>
    <row r="98" spans="1:5" ht="15.75">
      <c r="A98" s="71" t="s">
        <v>147</v>
      </c>
      <c r="B98" s="66" t="s">
        <v>55</v>
      </c>
      <c r="C98" s="171"/>
      <c r="D98" s="171">
        <v>139142.7</v>
      </c>
      <c r="E98" s="58"/>
    </row>
    <row r="99" spans="1:5" ht="15.75">
      <c r="A99" s="71" t="s">
        <v>61</v>
      </c>
      <c r="B99" s="66" t="s">
        <v>62</v>
      </c>
      <c r="C99" s="171"/>
      <c r="D99" s="171">
        <v>27495.26</v>
      </c>
      <c r="E99" s="58"/>
    </row>
    <row r="100" spans="1:5" ht="15.75">
      <c r="A100" s="70" t="s">
        <v>48</v>
      </c>
      <c r="B100" s="64" t="s">
        <v>24</v>
      </c>
      <c r="C100" s="168">
        <v>1116862</v>
      </c>
      <c r="D100" s="168">
        <f>+D101+D102+D103+D104+D105+D106+D107+D108+D109+D110+D111</f>
        <v>4604.799999999999</v>
      </c>
      <c r="E100" s="58">
        <f>+D100/C100*100</f>
        <v>0.4122980278673641</v>
      </c>
    </row>
    <row r="101" spans="1:5" ht="15.75">
      <c r="A101" s="71" t="s">
        <v>66</v>
      </c>
      <c r="B101" s="66" t="s">
        <v>67</v>
      </c>
      <c r="C101" s="171"/>
      <c r="D101" s="171">
        <v>0</v>
      </c>
      <c r="E101" s="58"/>
    </row>
    <row r="102" spans="1:5" ht="15.75">
      <c r="A102" s="71" t="s">
        <v>70</v>
      </c>
      <c r="B102" s="66" t="s">
        <v>71</v>
      </c>
      <c r="C102" s="171"/>
      <c r="D102" s="171">
        <v>0</v>
      </c>
      <c r="E102" s="58"/>
    </row>
    <row r="103" spans="1:5" ht="15.75">
      <c r="A103" s="71" t="s">
        <v>77</v>
      </c>
      <c r="B103" s="66" t="s">
        <v>78</v>
      </c>
      <c r="C103" s="171"/>
      <c r="D103" s="171">
        <v>0</v>
      </c>
      <c r="E103" s="58"/>
    </row>
    <row r="104" spans="1:5" ht="15.75">
      <c r="A104" s="71" t="s">
        <v>81</v>
      </c>
      <c r="B104" s="66" t="s">
        <v>82</v>
      </c>
      <c r="C104" s="171"/>
      <c r="D104" s="171">
        <v>1107.56</v>
      </c>
      <c r="E104" s="58"/>
    </row>
    <row r="105" spans="1:5" ht="15.75">
      <c r="A105" s="71" t="s">
        <v>85</v>
      </c>
      <c r="B105" s="66" t="s">
        <v>86</v>
      </c>
      <c r="C105" s="171"/>
      <c r="D105" s="171">
        <v>0</v>
      </c>
      <c r="E105" s="58"/>
    </row>
    <row r="106" spans="1:5" ht="15.75">
      <c r="A106" s="71" t="s">
        <v>87</v>
      </c>
      <c r="B106" s="66" t="s">
        <v>88</v>
      </c>
      <c r="C106" s="171"/>
      <c r="D106" s="171">
        <v>0</v>
      </c>
      <c r="E106" s="58"/>
    </row>
    <row r="107" spans="1:5" ht="15.75">
      <c r="A107" s="71" t="s">
        <v>89</v>
      </c>
      <c r="B107" s="66" t="s">
        <v>90</v>
      </c>
      <c r="C107" s="171"/>
      <c r="D107" s="171">
        <v>0</v>
      </c>
      <c r="E107" s="58"/>
    </row>
    <row r="108" spans="1:5" ht="15.75">
      <c r="A108" s="71" t="s">
        <v>93</v>
      </c>
      <c r="B108" s="66" t="s">
        <v>94</v>
      </c>
      <c r="C108" s="171"/>
      <c r="D108" s="171">
        <v>3497.24</v>
      </c>
      <c r="E108" s="58"/>
    </row>
    <row r="109" spans="1:5" ht="15.75">
      <c r="A109" s="71" t="s">
        <v>148</v>
      </c>
      <c r="B109" s="66" t="s">
        <v>134</v>
      </c>
      <c r="C109" s="171"/>
      <c r="D109" s="171">
        <v>0</v>
      </c>
      <c r="E109" s="58"/>
    </row>
    <row r="110" spans="1:5" ht="15.75">
      <c r="A110" s="71" t="s">
        <v>95</v>
      </c>
      <c r="B110" s="66" t="s">
        <v>96</v>
      </c>
      <c r="C110" s="171"/>
      <c r="D110" s="171">
        <v>0</v>
      </c>
      <c r="E110" s="58"/>
    </row>
    <row r="111" spans="1:5" ht="15.75">
      <c r="A111" s="71" t="s">
        <v>102</v>
      </c>
      <c r="B111" s="66" t="s">
        <v>103</v>
      </c>
      <c r="C111" s="171"/>
      <c r="D111" s="171">
        <v>0</v>
      </c>
      <c r="E111" s="58"/>
    </row>
    <row r="112" spans="1:5" ht="15.75">
      <c r="A112" s="70" t="s">
        <v>115</v>
      </c>
      <c r="B112" s="64" t="s">
        <v>35</v>
      </c>
      <c r="C112" s="168">
        <v>1128144</v>
      </c>
      <c r="D112" s="170">
        <f>+D113+D114+D115</f>
        <v>180827.37</v>
      </c>
      <c r="E112" s="58">
        <f>+D112/C112*100</f>
        <v>16.028748989490705</v>
      </c>
    </row>
    <row r="113" spans="1:5" ht="15.75">
      <c r="A113" s="71" t="s">
        <v>117</v>
      </c>
      <c r="B113" s="66" t="s">
        <v>118</v>
      </c>
      <c r="C113" s="171"/>
      <c r="D113" s="171">
        <v>0</v>
      </c>
      <c r="E113" s="58"/>
    </row>
    <row r="114" spans="1:5" ht="15.75">
      <c r="A114" s="71" t="s">
        <v>121</v>
      </c>
      <c r="B114" s="66" t="s">
        <v>122</v>
      </c>
      <c r="C114" s="171"/>
      <c r="D114" s="171">
        <v>0</v>
      </c>
      <c r="E114" s="58"/>
    </row>
    <row r="115" spans="1:5" ht="15.75">
      <c r="A115" s="71" t="s">
        <v>140</v>
      </c>
      <c r="B115" s="66" t="s">
        <v>141</v>
      </c>
      <c r="C115" s="174"/>
      <c r="D115" s="174">
        <v>180827.37</v>
      </c>
      <c r="E115" s="58"/>
    </row>
    <row r="116" spans="1:5" ht="15.75">
      <c r="A116" s="151"/>
      <c r="B116" s="152"/>
      <c r="C116" s="211"/>
      <c r="D116" s="211"/>
      <c r="E116" s="154"/>
    </row>
    <row r="117" spans="1:5" ht="15.75">
      <c r="A117" s="151"/>
      <c r="B117" s="152"/>
      <c r="C117" s="211"/>
      <c r="D117" s="211"/>
      <c r="E117" s="154"/>
    </row>
    <row r="118" spans="1:5" ht="15.75">
      <c r="A118" s="151"/>
      <c r="B118" s="152"/>
      <c r="C118" s="153"/>
      <c r="D118" s="153"/>
      <c r="E118" s="154"/>
    </row>
    <row r="119" spans="1:5" ht="15.75">
      <c r="A119" s="2"/>
      <c r="B119" s="11" t="s">
        <v>219</v>
      </c>
      <c r="C119" s="3"/>
      <c r="D119" s="3"/>
      <c r="E119" s="3"/>
    </row>
    <row r="120" spans="1:5" ht="15.75">
      <c r="A120" s="2"/>
      <c r="B120" s="11" t="s">
        <v>220</v>
      </c>
      <c r="C120" s="3"/>
      <c r="D120" s="3"/>
      <c r="E120" s="3"/>
    </row>
    <row r="121" spans="1:5" ht="15.75">
      <c r="A121" s="2"/>
      <c r="B121" s="11"/>
      <c r="C121" s="3"/>
      <c r="D121" s="3"/>
      <c r="E121" s="3"/>
    </row>
    <row r="122" spans="1:5" ht="15.75">
      <c r="A122" s="2"/>
      <c r="B122" s="11"/>
      <c r="C122" s="3"/>
      <c r="D122" s="3"/>
      <c r="E122" s="3"/>
    </row>
    <row r="123" spans="1:5" ht="15.75">
      <c r="A123" s="12" t="s">
        <v>218</v>
      </c>
      <c r="B123" s="13"/>
      <c r="C123" s="13"/>
      <c r="D123" s="14"/>
      <c r="E123" s="14"/>
    </row>
    <row r="124" spans="1:5" ht="15.75">
      <c r="A124" s="12"/>
      <c r="B124" s="13"/>
      <c r="C124" s="13"/>
      <c r="D124" s="14"/>
      <c r="E124" s="14"/>
    </row>
    <row r="125" spans="1:5" ht="15.75">
      <c r="A125" s="281" t="s">
        <v>153</v>
      </c>
      <c r="B125" s="281"/>
      <c r="C125" s="284" t="s">
        <v>216</v>
      </c>
      <c r="D125" s="284"/>
      <c r="E125" s="284"/>
    </row>
    <row r="126" spans="1:5" ht="15.75">
      <c r="A126" s="281" t="s">
        <v>154</v>
      </c>
      <c r="B126" s="281"/>
      <c r="C126" s="284" t="s">
        <v>217</v>
      </c>
      <c r="D126" s="284"/>
      <c r="E126" s="284"/>
    </row>
    <row r="127" spans="1:5" ht="15">
      <c r="A127" s="2"/>
      <c r="B127" s="3"/>
      <c r="C127" s="3"/>
      <c r="D127" s="3"/>
      <c r="E127" s="3"/>
    </row>
    <row r="128" spans="1:5" ht="15">
      <c r="A128" s="2"/>
      <c r="B128" s="3"/>
      <c r="C128" s="3"/>
      <c r="D128" s="3"/>
      <c r="E128" s="3"/>
    </row>
    <row r="129" spans="1:5" ht="15">
      <c r="A129" s="2"/>
      <c r="B129" s="3"/>
      <c r="C129" s="3"/>
      <c r="D129" s="3"/>
      <c r="E129" s="3"/>
    </row>
    <row r="130" spans="1:5" ht="15">
      <c r="A130" s="2"/>
      <c r="B130" s="3"/>
      <c r="C130" s="3"/>
      <c r="D130" s="3"/>
      <c r="E130" s="3"/>
    </row>
    <row r="132" spans="3:4" ht="15">
      <c r="C132" s="72"/>
      <c r="D132" s="72"/>
    </row>
    <row r="133" spans="3:4" ht="15">
      <c r="C133" s="72"/>
      <c r="D133" s="72"/>
    </row>
  </sheetData>
  <mergeCells count="8">
    <mergeCell ref="A2:E2"/>
    <mergeCell ref="A7:B7"/>
    <mergeCell ref="A4:E4"/>
    <mergeCell ref="A125:B125"/>
    <mergeCell ref="A126:B126"/>
    <mergeCell ref="A6:B6"/>
    <mergeCell ref="C125:E125"/>
    <mergeCell ref="C126:E126"/>
  </mergeCells>
  <printOptions horizontalCentered="1"/>
  <pageMargins left="0.31496062992125984" right="0.31496062992125984" top="0.5118110236220472" bottom="0.7874015748031497" header="0.31496062992125984" footer="0.31496062992125984"/>
  <pageSetup fitToHeight="0" fitToWidth="1" horizontalDpi="600" verticalDpi="600" orientation="landscape" paperSize="9" r:id="rId1"/>
  <headerFooter>
    <oddFooter>&amp;R&amp;"Times New Roman,Regular"&amp;8Str.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Marija Francuz</cp:lastModifiedBy>
  <cp:lastPrinted>2023-08-25T09:22:40Z</cp:lastPrinted>
  <dcterms:created xsi:type="dcterms:W3CDTF">2022-08-12T12:51:27Z</dcterms:created>
  <dcterms:modified xsi:type="dcterms:W3CDTF">2023-08-25T09:26:37Z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